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PLANEJAMENTO02-\Documents\DOCUMENTOS PLANEJAMENTO 2023\PROJETOS\CULTURA e ESPORTES\Ginásio do Centro_Ampliação arquibancada\"/>
    </mc:Choice>
  </mc:AlternateContent>
  <xr:revisionPtr revIDLastSave="0" documentId="13_ncr:1_{56D37089-5230-417C-B78D-B2B3E0881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BDI" sheetId="1" r:id="rId1"/>
    <sheet name="Tabelas" sheetId="2" r:id="rId2"/>
  </sheets>
  <definedNames>
    <definedName name="_xlnm.Print_Area" localSheetId="0">'Cálculo BDI'!$B:$G</definedName>
    <definedName name="Tabela">Tabelas!$B$8:$R$14</definedName>
  </definedNames>
  <calcPr calcId="191029"/>
</workbook>
</file>

<file path=xl/calcChain.xml><?xml version="1.0" encoding="utf-8"?>
<calcChain xmlns="http://schemas.openxmlformats.org/spreadsheetml/2006/main">
  <c r="I17" i="1" l="1"/>
  <c r="D34" i="1" s="1"/>
  <c r="F34" i="1" s="1"/>
  <c r="F32" i="1"/>
  <c r="F33" i="1"/>
  <c r="I15" i="1"/>
  <c r="F21" i="1" s="1"/>
  <c r="G31" i="1" l="1"/>
  <c r="G36" i="1" s="1"/>
  <c r="J17" i="1"/>
  <c r="F36" i="1" s="1"/>
  <c r="F29" i="1"/>
  <c r="E27" i="1"/>
  <c r="E29" i="1"/>
  <c r="F23" i="1"/>
  <c r="E21" i="1"/>
  <c r="F25" i="1"/>
  <c r="F27" i="1"/>
  <c r="E23" i="1"/>
  <c r="E36" i="1"/>
  <c r="E25" i="1"/>
</calcChain>
</file>

<file path=xl/sharedStrings.xml><?xml version="1.0" encoding="utf-8"?>
<sst xmlns="http://schemas.openxmlformats.org/spreadsheetml/2006/main" count="84" uniqueCount="52">
  <si>
    <t>Tipo de obra</t>
  </si>
  <si>
    <t>Componentes do BDI (valores mínimo e máximo)</t>
  </si>
  <si>
    <t>Admin. Central</t>
  </si>
  <si>
    <t>Seguro e Garantia</t>
  </si>
  <si>
    <t>Risco</t>
  </si>
  <si>
    <t>Despesas Financ.</t>
  </si>
  <si>
    <t>Lucro</t>
  </si>
  <si>
    <t>Tributos</t>
  </si>
  <si>
    <t>CPRB</t>
  </si>
  <si>
    <t>(*)</t>
  </si>
  <si>
    <t>0 ou 2%</t>
  </si>
  <si>
    <t>Rodovias e ferrovias</t>
  </si>
  <si>
    <t>Mínimo</t>
  </si>
  <si>
    <t>Máximo</t>
  </si>
  <si>
    <t xml:space="preserve">Construção de edifícios </t>
  </si>
  <si>
    <t>Estações e redes de água e esgoto</t>
  </si>
  <si>
    <t>Estações e redes de energia elétrica</t>
  </si>
  <si>
    <t>Portuárias, marítimas e fluviais</t>
  </si>
  <si>
    <t>Adotado</t>
  </si>
  <si>
    <t>Administração Central</t>
  </si>
  <si>
    <t>Despesas Financeiras</t>
  </si>
  <si>
    <t>Componente do BDI</t>
  </si>
  <si>
    <t>TOTAL</t>
  </si>
  <si>
    <t>Materiais e equipamentos (instalados)</t>
  </si>
  <si>
    <t>BDI</t>
  </si>
  <si>
    <t>sem desoneração</t>
  </si>
  <si>
    <t>com desoneração</t>
  </si>
  <si>
    <t>mínimo</t>
  </si>
  <si>
    <t>máximo</t>
  </si>
  <si>
    <t>(1) Limites com desoneração considerando um impacto de 2,23 p.p. devido à CPRB.</t>
  </si>
  <si>
    <t>(2) Tributos conforme legislação municipal (PIS, COFINS, ISS e contribuição previdenciária CPRB).</t>
  </si>
  <si>
    <t xml:space="preserve">Desoneração: </t>
  </si>
  <si>
    <t>Materiais e equipamentos (antecipado)</t>
  </si>
  <si>
    <t>ISS</t>
  </si>
  <si>
    <t>PIS/Cofins</t>
  </si>
  <si>
    <t>alíquota</t>
  </si>
  <si>
    <t>incidência</t>
  </si>
  <si>
    <t>000.000-00</t>
  </si>
  <si>
    <t>Valores de referência para o cálculo do BDI - Acórdão 2622/2013/TCU/Plenário</t>
  </si>
  <si>
    <t>(Local e data)</t>
  </si>
  <si>
    <t>(Imprimir em papel timbrado do proponente)</t>
  </si>
  <si>
    <t xml:space="preserve">Tipologia: </t>
  </si>
  <si>
    <t xml:space="preserve">Nº do Contrato: </t>
  </si>
  <si>
    <t xml:space="preserve">Empreendimento: </t>
  </si>
  <si>
    <t xml:space="preserve">Etapa: </t>
  </si>
  <si>
    <t xml:space="preserve">Fórmula adotada: </t>
  </si>
  <si>
    <t>Global</t>
  </si>
  <si>
    <t>Responsável técnico pelo orçamento (sob carimbo)</t>
  </si>
  <si>
    <t>Demonstrativo de cálculo do BDI</t>
  </si>
  <si>
    <t>SEM desoneração (CPFS=20%)</t>
  </si>
  <si>
    <t>Fornecimento e instalação de alambrado, adequação da arquibancada e pintura do Ginásio Municipal de Esportes Helmuth Erico Herbs</t>
  </si>
  <si>
    <t>Campo Alegre, 22/05/2023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</si>
</sst>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51"/>
      <name val="Calibri"/>
      <family val="2"/>
    </font>
    <font>
      <i/>
      <sz val="8"/>
      <color indexed="32"/>
      <name val="Calibri"/>
      <family val="2"/>
    </font>
    <font>
      <b/>
      <sz val="12"/>
      <color indexed="8"/>
      <name val="Arial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i/>
      <sz val="11"/>
      <color indexed="10"/>
      <name val="Calibri"/>
      <family val="2"/>
    </font>
    <font>
      <sz val="8"/>
      <color indexed="5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0" fontId="0" fillId="2" borderId="4" xfId="0" applyNumberForma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3" fillId="0" borderId="0" xfId="0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3" fillId="3" borderId="9" xfId="0" applyNumberFormat="1" applyFont="1" applyFill="1" applyBorder="1" applyAlignment="1">
      <alignment horizontal="center" vertical="center" wrapText="1"/>
    </xf>
    <xf numFmtId="10" fontId="3" fillId="3" borderId="10" xfId="0" applyNumberFormat="1" applyFont="1" applyFill="1" applyBorder="1" applyAlignment="1">
      <alignment horizontal="center" vertical="center" wrapText="1"/>
    </xf>
    <xf numFmtId="10" fontId="3" fillId="4" borderId="9" xfId="0" applyNumberFormat="1" applyFont="1" applyFill="1" applyBorder="1" applyAlignment="1">
      <alignment horizontal="center" vertical="center" wrapText="1"/>
    </xf>
    <xf numFmtId="10" fontId="3" fillId="4" borderId="10" xfId="0" applyNumberFormat="1" applyFont="1" applyFill="1" applyBorder="1" applyAlignment="1">
      <alignment horizontal="center" vertical="center" wrapText="1"/>
    </xf>
    <xf numFmtId="10" fontId="3" fillId="5" borderId="9" xfId="0" applyNumberFormat="1" applyFont="1" applyFill="1" applyBorder="1" applyAlignment="1">
      <alignment horizontal="center" vertical="center" wrapText="1"/>
    </xf>
    <xf numFmtId="10" fontId="3" fillId="5" borderId="10" xfId="0" applyNumberFormat="1" applyFont="1" applyFill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10" fontId="3" fillId="0" borderId="13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left" indent="3"/>
    </xf>
    <xf numFmtId="9" fontId="11" fillId="0" borderId="0" xfId="1" applyFont="1" applyAlignment="1">
      <alignment horizontal="right"/>
    </xf>
    <xf numFmtId="9" fontId="11" fillId="2" borderId="15" xfId="1" applyFont="1" applyFill="1" applyBorder="1" applyAlignment="1">
      <alignment horizontal="right"/>
    </xf>
    <xf numFmtId="9" fontId="11" fillId="0" borderId="0" xfId="1" applyFont="1" applyBorder="1" applyAlignment="1">
      <alignment horizontal="right"/>
    </xf>
    <xf numFmtId="9" fontId="2" fillId="2" borderId="15" xfId="1" applyFont="1" applyFill="1" applyBorder="1" applyAlignment="1">
      <alignment horizontal="right"/>
    </xf>
    <xf numFmtId="10" fontId="11" fillId="0" borderId="0" xfId="1" applyNumberFormat="1" applyFont="1"/>
    <xf numFmtId="10" fontId="11" fillId="2" borderId="16" xfId="1" applyNumberFormat="1" applyFont="1" applyFill="1" applyBorder="1"/>
    <xf numFmtId="10" fontId="11" fillId="0" borderId="6" xfId="1" applyNumberFormat="1" applyFont="1" applyBorder="1"/>
    <xf numFmtId="10" fontId="2" fillId="0" borderId="1" xfId="0" applyNumberFormat="1" applyFont="1" applyBorder="1" applyAlignment="1">
      <alignment horizontal="center"/>
    </xf>
    <xf numFmtId="9" fontId="5" fillId="0" borderId="0" xfId="1" applyFont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0" fontId="2" fillId="6" borderId="1" xfId="0" applyNumberFormat="1" applyFont="1" applyFill="1" applyBorder="1" applyAlignment="1" applyProtection="1">
      <alignment horizontal="center"/>
      <protection locked="0"/>
    </xf>
    <xf numFmtId="10" fontId="3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13" xfId="0" applyBorder="1"/>
    <xf numFmtId="9" fontId="11" fillId="0" borderId="17" xfId="1" applyFont="1" applyBorder="1" applyAlignment="1">
      <alignment horizontal="right"/>
    </xf>
    <xf numFmtId="10" fontId="11" fillId="0" borderId="17" xfId="1" applyNumberFormat="1" applyFont="1" applyBorder="1"/>
    <xf numFmtId="10" fontId="0" fillId="0" borderId="17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0" fillId="0" borderId="7" xfId="0" applyBorder="1"/>
    <xf numFmtId="9" fontId="11" fillId="0" borderId="18" xfId="1" applyFont="1" applyBorder="1" applyAlignment="1">
      <alignment horizontal="right"/>
    </xf>
    <xf numFmtId="10" fontId="11" fillId="0" borderId="18" xfId="1" applyNumberFormat="1" applyFont="1" applyBorder="1"/>
    <xf numFmtId="10" fontId="0" fillId="0" borderId="1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11" fillId="0" borderId="0" xfId="1" applyNumberFormat="1" applyFont="1" applyBorder="1"/>
    <xf numFmtId="10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9" fontId="7" fillId="0" borderId="0" xfId="1" applyFont="1" applyAlignment="1">
      <alignment horizontal="right"/>
    </xf>
    <xf numFmtId="0" fontId="10" fillId="0" borderId="0" xfId="0" applyFont="1"/>
    <xf numFmtId="0" fontId="7" fillId="0" borderId="2" xfId="0" applyFont="1" applyBorder="1"/>
    <xf numFmtId="9" fontId="7" fillId="0" borderId="0" xfId="1" applyFont="1" applyBorder="1" applyAlignment="1">
      <alignment horizontal="right"/>
    </xf>
    <xf numFmtId="10" fontId="7" fillId="0" borderId="0" xfId="1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9" fontId="7" fillId="0" borderId="18" xfId="1" applyFont="1" applyBorder="1" applyAlignment="1">
      <alignment horizontal="right"/>
    </xf>
    <xf numFmtId="10" fontId="7" fillId="0" borderId="18" xfId="1" applyNumberFormat="1" applyFont="1" applyBorder="1"/>
    <xf numFmtId="10" fontId="7" fillId="0" borderId="18" xfId="0" applyNumberFormat="1" applyFont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0" fontId="7" fillId="0" borderId="13" xfId="0" applyFont="1" applyBorder="1"/>
    <xf numFmtId="9" fontId="7" fillId="0" borderId="17" xfId="1" applyFont="1" applyBorder="1" applyAlignment="1">
      <alignment horizontal="right"/>
    </xf>
    <xf numFmtId="10" fontId="7" fillId="0" borderId="17" xfId="1" applyNumberFormat="1" applyFont="1" applyBorder="1"/>
    <xf numFmtId="10" fontId="7" fillId="0" borderId="17" xfId="0" applyNumberFormat="1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0" xfId="1" applyNumberFormat="1" applyFont="1" applyBorder="1"/>
    <xf numFmtId="10" fontId="7" fillId="0" borderId="6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9" fontId="11" fillId="0" borderId="0" xfId="1" applyFont="1" applyAlignment="1" applyProtection="1">
      <alignment horizontal="right"/>
      <protection locked="0"/>
    </xf>
    <xf numFmtId="10" fontId="11" fillId="0" borderId="0" xfId="1" applyNumberFormat="1" applyFon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2" fillId="6" borderId="0" xfId="1" applyFont="1" applyFill="1" applyAlignment="1" applyProtection="1">
      <alignment horizontal="right"/>
      <protection locked="0"/>
    </xf>
    <xf numFmtId="10" fontId="2" fillId="6" borderId="0" xfId="1" applyNumberFormat="1" applyFont="1" applyFill="1" applyBorder="1" applyAlignment="1" applyProtection="1">
      <alignment horizontal="right"/>
      <protection locked="0"/>
    </xf>
    <xf numFmtId="10" fontId="1" fillId="0" borderId="0" xfId="1" applyNumberFormat="1" applyFont="1" applyFill="1" applyBorder="1" applyAlignment="1" applyProtection="1">
      <alignment horizontal="right"/>
    </xf>
    <xf numFmtId="10" fontId="8" fillId="0" borderId="20" xfId="1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6" borderId="0" xfId="0" applyNumberFormat="1" applyFont="1" applyFill="1" applyAlignment="1" applyProtection="1">
      <alignment horizontal="left" shrinkToFit="1"/>
      <protection locked="0"/>
    </xf>
    <xf numFmtId="49" fontId="2" fillId="6" borderId="6" xfId="0" applyNumberFormat="1" applyFont="1" applyFill="1" applyBorder="1" applyAlignment="1" applyProtection="1">
      <alignment horizontal="left" shrinkToFit="1"/>
      <protection locked="0"/>
    </xf>
    <xf numFmtId="49" fontId="2" fillId="6" borderId="0" xfId="1" applyNumberFormat="1" applyFont="1" applyFill="1" applyBorder="1" applyAlignment="1" applyProtection="1">
      <alignment shrinkToFit="1"/>
      <protection locked="0"/>
    </xf>
    <xf numFmtId="49" fontId="2" fillId="6" borderId="6" xfId="1" applyNumberFormat="1" applyFont="1" applyFill="1" applyBorder="1" applyAlignment="1" applyProtection="1">
      <alignment shrinkToFit="1"/>
      <protection locked="0"/>
    </xf>
    <xf numFmtId="49" fontId="2" fillId="6" borderId="19" xfId="1" applyNumberFormat="1" applyFont="1" applyFill="1" applyBorder="1" applyAlignment="1" applyProtection="1">
      <alignment horizontal="center" shrinkToFit="1"/>
      <protection locked="0"/>
    </xf>
    <xf numFmtId="0" fontId="8" fillId="0" borderId="20" xfId="0" applyFont="1" applyBorder="1" applyAlignment="1">
      <alignment horizontal="center" vertical="top"/>
    </xf>
    <xf numFmtId="0" fontId="9" fillId="0" borderId="0" xfId="0" applyFont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10" fontId="3" fillId="4" borderId="12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7" borderId="4" xfId="0" applyNumberFormat="1" applyFont="1" applyFill="1" applyBorder="1" applyAlignment="1">
      <alignment horizontal="center" vertical="center" wrapText="1"/>
    </xf>
    <xf numFmtId="49" fontId="2" fillId="6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2" fillId="6" borderId="6" xfId="1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Normal" xfId="0" builtinId="0"/>
    <cellStyle name="Porcentagem" xfId="1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FFCCCC"/>
      <rgbColor rgb="00FFE6CC"/>
      <rgbColor rgb="00FFFFCC"/>
      <rgbColor rgb="00E6FFE6"/>
      <rgbColor rgb="00E6FFFF"/>
      <rgbColor rgb="00DCE6F0"/>
      <rgbColor rgb="00EDEDF9"/>
      <rgbColor rgb="00F2F2F2"/>
      <rgbColor rgb="00FF6060"/>
      <rgbColor rgb="00FF8080"/>
      <rgbColor rgb="00FFEE99"/>
      <rgbColor rgb="0099FF99"/>
      <rgbColor rgb="00DDFFFF"/>
      <rgbColor rgb="00CCECFF"/>
      <rgbColor rgb="00CCCCFF"/>
      <rgbColor rgb="00E6E6E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gif@01CF07A2.6B8A5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36</xdr:row>
      <xdr:rowOff>123825</xdr:rowOff>
    </xdr:from>
    <xdr:to>
      <xdr:col>6</xdr:col>
      <xdr:colOff>314325</xdr:colOff>
      <xdr:row>38</xdr:row>
      <xdr:rowOff>95250</xdr:rowOff>
    </xdr:to>
    <xdr:pic>
      <xdr:nvPicPr>
        <xdr:cNvPr id="1066" name="Imagem_x0020_1">
          <a:extLst>
            <a:ext uri="{FF2B5EF4-FFF2-40B4-BE49-F238E27FC236}">
              <a16:creationId xmlns:a16="http://schemas.microsoft.com/office/drawing/2014/main" id="{B5C2800D-DACB-65F5-93D2-BF38AB76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505575"/>
          <a:ext cx="2305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70AD47"/>
      </a:accent2>
      <a:accent3>
        <a:srgbClr val="92D050"/>
      </a:accent3>
      <a:accent4>
        <a:srgbClr val="FFFF00"/>
      </a:accent4>
      <a:accent5>
        <a:srgbClr val="FFC000"/>
      </a:accent5>
      <a:accent6>
        <a:srgbClr val="FF6060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showGridLines="0" tabSelected="1" zoomScale="130" zoomScaleNormal="130" workbookViewId="0">
      <selection activeCell="D47" sqref="D47:G47"/>
    </sheetView>
  </sheetViews>
  <sheetFormatPr defaultRowHeight="15" x14ac:dyDescent="0.25"/>
  <cols>
    <col min="1" max="1" width="2.5703125" customWidth="1"/>
    <col min="2" max="2" width="13.85546875" customWidth="1"/>
    <col min="3" max="3" width="7.5703125" style="32" customWidth="1"/>
    <col min="4" max="4" width="7.5703125" style="36" customWidth="1"/>
    <col min="5" max="6" width="11.42578125" style="1" customWidth="1"/>
    <col min="7" max="7" width="12.140625" style="1" customWidth="1"/>
    <col min="9" max="10" width="4.28515625" style="30" customWidth="1"/>
  </cols>
  <sheetData>
    <row r="1" spans="2:10" s="78" customFormat="1" x14ac:dyDescent="0.25">
      <c r="B1" s="96" t="s">
        <v>40</v>
      </c>
      <c r="C1" s="96"/>
      <c r="D1" s="96"/>
      <c r="E1" s="96"/>
      <c r="F1" s="96"/>
      <c r="G1" s="96"/>
      <c r="I1" s="79"/>
      <c r="J1" s="79"/>
    </row>
    <row r="2" spans="2:10" s="78" customFormat="1" x14ac:dyDescent="0.25">
      <c r="C2" s="80"/>
      <c r="D2" s="81"/>
      <c r="E2" s="82"/>
      <c r="F2" s="82"/>
      <c r="G2" s="82"/>
      <c r="I2" s="79"/>
      <c r="J2" s="79"/>
    </row>
    <row r="3" spans="2:10" s="78" customFormat="1" x14ac:dyDescent="0.25">
      <c r="C3" s="80"/>
      <c r="D3" s="81"/>
      <c r="E3" s="82"/>
      <c r="F3" s="82"/>
      <c r="G3" s="82"/>
      <c r="I3" s="79"/>
      <c r="J3" s="79"/>
    </row>
    <row r="4" spans="2:10" s="78" customFormat="1" x14ac:dyDescent="0.25">
      <c r="C4" s="80"/>
      <c r="D4" s="81"/>
      <c r="E4" s="82"/>
      <c r="F4" s="82"/>
      <c r="G4" s="82"/>
      <c r="I4" s="79"/>
      <c r="J4" s="79"/>
    </row>
    <row r="6" spans="2:10" x14ac:dyDescent="0.25">
      <c r="B6" s="87" t="s">
        <v>48</v>
      </c>
      <c r="C6" s="88"/>
      <c r="D6" s="88"/>
      <c r="E6" s="88"/>
      <c r="F6" s="88"/>
      <c r="G6" s="89"/>
    </row>
    <row r="7" spans="2:10" s="58" customFormat="1" ht="11.25" x14ac:dyDescent="0.2">
      <c r="B7" s="71"/>
      <c r="C7" s="72"/>
      <c r="D7" s="73"/>
      <c r="E7" s="74"/>
      <c r="F7" s="74"/>
      <c r="G7" s="75"/>
      <c r="I7" s="60"/>
      <c r="J7" s="60"/>
    </row>
    <row r="8" spans="2:10" x14ac:dyDescent="0.25">
      <c r="B8" s="3"/>
      <c r="C8" s="34" t="s">
        <v>42</v>
      </c>
      <c r="D8" s="92" t="s">
        <v>37</v>
      </c>
      <c r="E8" s="92"/>
      <c r="F8" s="92"/>
      <c r="G8" s="93"/>
    </row>
    <row r="9" spans="2:10" s="58" customFormat="1" ht="11.25" x14ac:dyDescent="0.2">
      <c r="B9" s="61"/>
      <c r="C9" s="62"/>
      <c r="D9" s="76"/>
      <c r="E9" s="64"/>
      <c r="F9" s="64"/>
      <c r="G9" s="77"/>
      <c r="I9" s="60"/>
      <c r="J9" s="60"/>
    </row>
    <row r="10" spans="2:10" x14ac:dyDescent="0.25">
      <c r="B10" s="3"/>
      <c r="C10" s="34" t="s">
        <v>43</v>
      </c>
      <c r="D10" s="106" t="s">
        <v>50</v>
      </c>
      <c r="E10" s="106"/>
      <c r="F10" s="106"/>
      <c r="G10" s="107"/>
    </row>
    <row r="11" spans="2:10" ht="33" customHeight="1" x14ac:dyDescent="0.25">
      <c r="B11" s="3"/>
      <c r="C11" s="34"/>
      <c r="D11" s="106"/>
      <c r="E11" s="106"/>
      <c r="F11" s="106"/>
      <c r="G11" s="107"/>
    </row>
    <row r="12" spans="2:10" x14ac:dyDescent="0.25">
      <c r="B12" s="3"/>
      <c r="C12" s="34" t="s">
        <v>44</v>
      </c>
      <c r="D12" s="92" t="s">
        <v>46</v>
      </c>
      <c r="E12" s="92"/>
      <c r="F12" s="92"/>
      <c r="G12" s="93"/>
    </row>
    <row r="13" spans="2:10" s="58" customFormat="1" ht="11.25" x14ac:dyDescent="0.2">
      <c r="B13" s="66"/>
      <c r="C13" s="67"/>
      <c r="D13" s="68"/>
      <c r="E13" s="69"/>
      <c r="F13" s="69"/>
      <c r="G13" s="70"/>
      <c r="I13" s="60"/>
      <c r="J13" s="60"/>
    </row>
    <row r="14" spans="2:10" s="58" customFormat="1" ht="11.25" x14ac:dyDescent="0.2">
      <c r="B14" s="71"/>
      <c r="C14" s="72"/>
      <c r="D14" s="73"/>
      <c r="E14" s="74"/>
      <c r="F14" s="74"/>
      <c r="G14" s="75"/>
      <c r="I14" s="60"/>
      <c r="J14" s="60"/>
    </row>
    <row r="15" spans="2:10" x14ac:dyDescent="0.25">
      <c r="B15" s="3"/>
      <c r="C15" s="34" t="s">
        <v>41</v>
      </c>
      <c r="D15" s="90" t="s">
        <v>14</v>
      </c>
      <c r="E15" s="90"/>
      <c r="F15" s="90"/>
      <c r="G15" s="91"/>
      <c r="I15" s="30">
        <f>MATCH(D15,INDEX(Tabela,0,1),0)</f>
        <v>1</v>
      </c>
    </row>
    <row r="16" spans="2:10" s="58" customFormat="1" ht="11.25" x14ac:dyDescent="0.2">
      <c r="B16" s="61"/>
      <c r="C16" s="62"/>
      <c r="D16" s="63"/>
      <c r="E16" s="64"/>
      <c r="F16" s="64"/>
      <c r="G16" s="65"/>
      <c r="I16" s="60"/>
      <c r="J16" s="60"/>
    </row>
    <row r="17" spans="2:10" x14ac:dyDescent="0.25">
      <c r="B17" s="3"/>
      <c r="C17" s="34" t="s">
        <v>31</v>
      </c>
      <c r="D17" s="90" t="s">
        <v>49</v>
      </c>
      <c r="E17" s="90"/>
      <c r="F17" s="90"/>
      <c r="G17" s="91"/>
      <c r="I17" s="30">
        <f>IF(LEFT(D17,3)="sem",2,4)</f>
        <v>2</v>
      </c>
      <c r="J17" s="30">
        <f>1+I17</f>
        <v>3</v>
      </c>
    </row>
    <row r="18" spans="2:10" s="58" customFormat="1" ht="11.25" x14ac:dyDescent="0.2">
      <c r="B18" s="66"/>
      <c r="C18" s="67"/>
      <c r="D18" s="68"/>
      <c r="E18" s="69"/>
      <c r="F18" s="69"/>
      <c r="G18" s="70"/>
      <c r="I18" s="60"/>
      <c r="J18" s="60"/>
    </row>
    <row r="19" spans="2:10" x14ac:dyDescent="0.25">
      <c r="B19" s="4" t="s">
        <v>21</v>
      </c>
      <c r="C19" s="33"/>
      <c r="D19" s="37"/>
      <c r="E19" s="5" t="s">
        <v>12</v>
      </c>
      <c r="F19" s="5" t="s">
        <v>13</v>
      </c>
      <c r="G19" s="6" t="s">
        <v>18</v>
      </c>
    </row>
    <row r="20" spans="2:10" x14ac:dyDescent="0.25">
      <c r="B20" s="3"/>
      <c r="C20" s="34"/>
      <c r="D20" s="38"/>
      <c r="E20" s="2"/>
      <c r="F20" s="2"/>
      <c r="G20" s="39"/>
    </row>
    <row r="21" spans="2:10" x14ac:dyDescent="0.25">
      <c r="B21" s="3" t="s">
        <v>19</v>
      </c>
      <c r="C21" s="34"/>
      <c r="D21" s="38"/>
      <c r="E21" s="2">
        <f>INDEX(Tabela,$I$15,I21)</f>
        <v>0.03</v>
      </c>
      <c r="F21" s="2">
        <f>INDEX(Tabela,$I$15,J21)</f>
        <v>5.5E-2</v>
      </c>
      <c r="G21" s="42">
        <v>3.4500000000000003E-2</v>
      </c>
      <c r="I21" s="30">
        <v>6</v>
      </c>
      <c r="J21" s="30">
        <v>7</v>
      </c>
    </row>
    <row r="22" spans="2:10" x14ac:dyDescent="0.25">
      <c r="B22" s="3"/>
      <c r="C22" s="34"/>
      <c r="D22" s="38"/>
      <c r="E22" s="2"/>
      <c r="F22" s="2"/>
      <c r="G22" s="39"/>
    </row>
    <row r="23" spans="2:10" x14ac:dyDescent="0.25">
      <c r="B23" s="3" t="s">
        <v>3</v>
      </c>
      <c r="C23" s="34"/>
      <c r="D23" s="38"/>
      <c r="E23" s="2">
        <f>INDEX(Tabela,$I$15,I23)</f>
        <v>8.0000000000000002E-3</v>
      </c>
      <c r="F23" s="2">
        <f>INDEX(Tabela,$I$15,J23)</f>
        <v>0.01</v>
      </c>
      <c r="G23" s="42">
        <v>8.0000000000000002E-3</v>
      </c>
      <c r="I23" s="30">
        <v>8</v>
      </c>
      <c r="J23" s="30">
        <v>9</v>
      </c>
    </row>
    <row r="24" spans="2:10" x14ac:dyDescent="0.25">
      <c r="B24" s="3"/>
      <c r="C24" s="34"/>
      <c r="D24" s="38"/>
      <c r="E24" s="2"/>
      <c r="F24" s="2"/>
      <c r="G24" s="39"/>
    </row>
    <row r="25" spans="2:10" x14ac:dyDescent="0.25">
      <c r="B25" s="3" t="s">
        <v>4</v>
      </c>
      <c r="C25" s="34"/>
      <c r="D25" s="38"/>
      <c r="E25" s="2">
        <f>INDEX(Tabela,$I$15,I25)</f>
        <v>9.7000000000000003E-3</v>
      </c>
      <c r="F25" s="2">
        <f>INDEX(Tabela,$I$15,J25)</f>
        <v>1.2699999999999999E-2</v>
      </c>
      <c r="G25" s="42">
        <v>0.01</v>
      </c>
      <c r="I25" s="30">
        <v>10</v>
      </c>
      <c r="J25" s="30">
        <v>11</v>
      </c>
    </row>
    <row r="26" spans="2:10" x14ac:dyDescent="0.25">
      <c r="B26" s="3"/>
      <c r="C26" s="34"/>
      <c r="D26" s="38"/>
      <c r="E26" s="2"/>
      <c r="F26" s="2"/>
      <c r="G26" s="39"/>
    </row>
    <row r="27" spans="2:10" x14ac:dyDescent="0.25">
      <c r="B27" s="3" t="s">
        <v>20</v>
      </c>
      <c r="C27" s="34"/>
      <c r="D27" s="38"/>
      <c r="E27" s="2">
        <f>INDEX(Tabela,$I$15,I27)</f>
        <v>5.8999999999999999E-3</v>
      </c>
      <c r="F27" s="2">
        <f>INDEX(Tabela,$I$15,J27)</f>
        <v>1.3899999999999999E-2</v>
      </c>
      <c r="G27" s="42">
        <v>8.8999999999999999E-3</v>
      </c>
      <c r="I27" s="30">
        <v>12</v>
      </c>
      <c r="J27" s="30">
        <v>13</v>
      </c>
    </row>
    <row r="28" spans="2:10" x14ac:dyDescent="0.25">
      <c r="B28" s="3"/>
      <c r="C28" s="34"/>
      <c r="D28" s="38"/>
      <c r="E28" s="2"/>
      <c r="F28" s="2"/>
      <c r="G28" s="39"/>
    </row>
    <row r="29" spans="2:10" x14ac:dyDescent="0.25">
      <c r="B29" s="3" t="s">
        <v>6</v>
      </c>
      <c r="C29" s="34"/>
      <c r="D29" s="38"/>
      <c r="E29" s="2">
        <f>INDEX(Tabela,$I$15,I29)</f>
        <v>6.1600000000000002E-2</v>
      </c>
      <c r="F29" s="2">
        <f>INDEX(Tabela,$I$15,J29)</f>
        <v>8.9599999999999999E-2</v>
      </c>
      <c r="G29" s="42">
        <v>6.5000000000000002E-2</v>
      </c>
      <c r="I29" s="30">
        <v>14</v>
      </c>
      <c r="J29" s="30">
        <v>15</v>
      </c>
    </row>
    <row r="30" spans="2:10" x14ac:dyDescent="0.25">
      <c r="B30" s="3"/>
      <c r="C30" s="34"/>
      <c r="D30" s="38"/>
      <c r="E30" s="2"/>
      <c r="F30" s="2"/>
      <c r="G30" s="39"/>
    </row>
    <row r="31" spans="2:10" x14ac:dyDescent="0.25">
      <c r="B31" s="3" t="s">
        <v>7</v>
      </c>
      <c r="C31" s="40" t="s">
        <v>36</v>
      </c>
      <c r="D31" s="41" t="s">
        <v>35</v>
      </c>
      <c r="E31" s="2"/>
      <c r="F31" s="2"/>
      <c r="G31" s="39">
        <f>SUM(F31:F34)</f>
        <v>6.1499999999999999E-2</v>
      </c>
    </row>
    <row r="32" spans="2:10" x14ac:dyDescent="0.25">
      <c r="B32" s="31" t="s">
        <v>33</v>
      </c>
      <c r="C32" s="83">
        <v>0.5</v>
      </c>
      <c r="D32" s="84">
        <v>0.05</v>
      </c>
      <c r="E32" s="2"/>
      <c r="F32" s="2">
        <f>PRODUCT(C32:D32)*(LEFT(D15,3)&lt;&gt;"mat")</f>
        <v>2.5000000000000001E-2</v>
      </c>
      <c r="G32" s="39"/>
    </row>
    <row r="33" spans="2:10" x14ac:dyDescent="0.25">
      <c r="B33" s="31" t="s">
        <v>34</v>
      </c>
      <c r="D33" s="84">
        <v>3.6499999999999998E-2</v>
      </c>
      <c r="E33" s="2"/>
      <c r="F33" s="2">
        <f>PRODUCT(C33:D33)</f>
        <v>3.6499999999999998E-2</v>
      </c>
      <c r="G33" s="39"/>
    </row>
    <row r="34" spans="2:10" x14ac:dyDescent="0.25">
      <c r="B34" s="31" t="s">
        <v>8</v>
      </c>
      <c r="D34" s="85">
        <f>IF(I17=4,2%,0)</f>
        <v>0</v>
      </c>
      <c r="E34" s="2"/>
      <c r="F34" s="2">
        <f>PRODUCT(C34:D34)</f>
        <v>0</v>
      </c>
      <c r="G34" s="39"/>
    </row>
    <row r="35" spans="2:10" x14ac:dyDescent="0.25">
      <c r="B35" s="3"/>
      <c r="C35" s="34"/>
      <c r="D35" s="38"/>
      <c r="E35" s="2"/>
      <c r="F35" s="2"/>
      <c r="G35" s="39"/>
    </row>
    <row r="36" spans="2:10" x14ac:dyDescent="0.25">
      <c r="B36" s="7" t="s">
        <v>22</v>
      </c>
      <c r="C36" s="35"/>
      <c r="D36" s="37"/>
      <c r="E36" s="5">
        <f>INDEX(Tabela,$I$15,I$17)</f>
        <v>0.2034</v>
      </c>
      <c r="F36" s="5">
        <f>INDEX(Tabela,$I$15,J$17)</f>
        <v>0.25</v>
      </c>
      <c r="G36" s="6">
        <f>SUM(G21:G25,1)*SUM(G27,1)*SUM(G29,1)/-SUM(G31,-1)-1</f>
        <v>0.20499586707511974</v>
      </c>
    </row>
    <row r="37" spans="2:10" x14ac:dyDescent="0.25">
      <c r="B37" s="45"/>
      <c r="C37" s="46"/>
      <c r="D37" s="47"/>
      <c r="E37" s="48"/>
      <c r="F37" s="48"/>
      <c r="G37" s="49"/>
    </row>
    <row r="38" spans="2:10" x14ac:dyDescent="0.25">
      <c r="B38" s="3"/>
      <c r="C38" s="57" t="s">
        <v>45</v>
      </c>
      <c r="D38" s="55"/>
      <c r="G38" s="56"/>
    </row>
    <row r="39" spans="2:10" x14ac:dyDescent="0.25">
      <c r="B39" s="50"/>
      <c r="C39" s="51"/>
      <c r="D39" s="52"/>
      <c r="E39" s="53"/>
      <c r="F39" s="53"/>
      <c r="G39" s="54"/>
    </row>
    <row r="43" spans="2:10" x14ac:dyDescent="0.25">
      <c r="B43" s="94" t="s">
        <v>51</v>
      </c>
      <c r="C43" s="94"/>
      <c r="D43" s="94"/>
      <c r="E43" s="94"/>
    </row>
    <row r="44" spans="2:10" x14ac:dyDescent="0.25">
      <c r="B44" s="95" t="s">
        <v>39</v>
      </c>
      <c r="C44" s="95"/>
      <c r="D44" s="95"/>
      <c r="E44" s="95"/>
    </row>
    <row r="47" spans="2:10" x14ac:dyDescent="0.25">
      <c r="D47" s="97"/>
      <c r="E47" s="97"/>
      <c r="F47" s="97"/>
      <c r="G47" s="97"/>
    </row>
    <row r="48" spans="2:10" s="58" customFormat="1" ht="11.25" x14ac:dyDescent="0.2">
      <c r="C48" s="59"/>
      <c r="D48" s="86" t="s">
        <v>47</v>
      </c>
      <c r="E48" s="86"/>
      <c r="F48" s="86"/>
      <c r="G48" s="86"/>
      <c r="I48" s="60"/>
      <c r="J48" s="60"/>
    </row>
  </sheetData>
  <sheetProtection insertRows="0"/>
  <mergeCells count="11">
    <mergeCell ref="B1:G1"/>
    <mergeCell ref="D47:G47"/>
    <mergeCell ref="D10:G11"/>
    <mergeCell ref="D48:G48"/>
    <mergeCell ref="B6:G6"/>
    <mergeCell ref="D17:G17"/>
    <mergeCell ref="D15:G15"/>
    <mergeCell ref="D8:G8"/>
    <mergeCell ref="D12:G12"/>
    <mergeCell ref="B43:E43"/>
    <mergeCell ref="B44:E44"/>
  </mergeCells>
  <phoneticPr fontId="0" type="noConversion"/>
  <conditionalFormatting sqref="G20:G30 G35:G36">
    <cfRule type="cellIs" dxfId="5" priority="8" stopIfTrue="1" operator="notBetween">
      <formula>$E20</formula>
      <formula>$F20</formula>
    </cfRule>
  </conditionalFormatting>
  <conditionalFormatting sqref="E20:E30 E32:E36">
    <cfRule type="expression" dxfId="4" priority="7" stopIfTrue="1">
      <formula>E20&gt;G20</formula>
    </cfRule>
  </conditionalFormatting>
  <conditionalFormatting sqref="F20:F30 F32:F36">
    <cfRule type="expression" dxfId="3" priority="6" stopIfTrue="1">
      <formula>F20&lt;G20</formula>
    </cfRule>
  </conditionalFormatting>
  <conditionalFormatting sqref="G21 G23 G25 G27 G29 D33:D34 C32:D32">
    <cfRule type="expression" dxfId="2" priority="4" stopIfTrue="1">
      <formula>ISNUMBER(C21)=FALSE</formula>
    </cfRule>
  </conditionalFormatting>
  <conditionalFormatting sqref="D8:G8 D15:G15 D17:G17 D12:G12 D10">
    <cfRule type="expression" dxfId="1" priority="3" stopIfTrue="1">
      <formula>TRIM(D8)=""</formula>
    </cfRule>
  </conditionalFormatting>
  <conditionalFormatting sqref="B43:E43">
    <cfRule type="expression" dxfId="0" priority="1" stopIfTrue="1">
      <formula>TRIM(B43)=""</formula>
    </cfRule>
  </conditionalFormatting>
  <dataValidations count="2">
    <dataValidation type="list" allowBlank="1" showInputMessage="1" showErrorMessage="1" errorTitle="Tipologia" error="Escolha uma das opções válidas" sqref="D15:G15" xr:uid="{00000000-0002-0000-0000-000000000000}">
      <formula1>INDEX(Tabela,0,1)</formula1>
    </dataValidation>
    <dataValidation type="list" allowBlank="1" showInputMessage="1" showErrorMessage="1" errorTitle="Desoneração" error="Escolha uma das opções válidas" sqref="D17:G17" xr:uid="{00000000-0002-0000-0000-000001000000}">
      <formula1>"Com desoneração (CPRB=2%),SEM desoneração (CPFS=20%)"</formula1>
    </dataValidation>
  </dataValidations>
  <printOptions horizontalCentered="1"/>
  <pageMargins left="0.9055118110236221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17"/>
  <sheetViews>
    <sheetView showGridLines="0" zoomScaleNormal="100" workbookViewId="0">
      <selection activeCell="E24" sqref="E24"/>
    </sheetView>
  </sheetViews>
  <sheetFormatPr defaultColWidth="9" defaultRowHeight="12.75" x14ac:dyDescent="0.2"/>
  <cols>
    <col min="1" max="1" width="3.140625" style="8" customWidth="1"/>
    <col min="2" max="2" width="38.42578125" style="8" customWidth="1"/>
    <col min="3" max="18" width="8.5703125" style="9" customWidth="1"/>
    <col min="19" max="16384" width="9" style="8"/>
  </cols>
  <sheetData>
    <row r="2" spans="2:18" ht="15.75" x14ac:dyDescent="0.25">
      <c r="B2" s="44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5" spans="2:18" x14ac:dyDescent="0.2">
      <c r="B5" s="98" t="s">
        <v>0</v>
      </c>
      <c r="C5" s="100" t="s">
        <v>24</v>
      </c>
      <c r="D5" s="100"/>
      <c r="E5" s="101" t="s">
        <v>24</v>
      </c>
      <c r="F5" s="101"/>
      <c r="G5" s="105" t="s">
        <v>1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2:18" x14ac:dyDescent="0.2">
      <c r="B6" s="98"/>
      <c r="C6" s="102" t="s">
        <v>25</v>
      </c>
      <c r="D6" s="102"/>
      <c r="E6" s="103" t="s">
        <v>26</v>
      </c>
      <c r="F6" s="103"/>
      <c r="G6" s="104" t="s">
        <v>2</v>
      </c>
      <c r="H6" s="104"/>
      <c r="I6" s="104" t="s">
        <v>3</v>
      </c>
      <c r="J6" s="104"/>
      <c r="K6" s="104" t="s">
        <v>4</v>
      </c>
      <c r="L6" s="104"/>
      <c r="M6" s="104" t="s">
        <v>5</v>
      </c>
      <c r="N6" s="104"/>
      <c r="O6" s="104" t="s">
        <v>6</v>
      </c>
      <c r="P6" s="104"/>
      <c r="Q6" s="104" t="s">
        <v>7</v>
      </c>
      <c r="R6" s="104"/>
    </row>
    <row r="7" spans="2:18" ht="13.5" thickBot="1" x14ac:dyDescent="0.25">
      <c r="B7" s="99"/>
      <c r="C7" s="19" t="s">
        <v>27</v>
      </c>
      <c r="D7" s="20" t="s">
        <v>28</v>
      </c>
      <c r="E7" s="21" t="s">
        <v>27</v>
      </c>
      <c r="F7" s="22" t="s">
        <v>28</v>
      </c>
      <c r="G7" s="23" t="s">
        <v>27</v>
      </c>
      <c r="H7" s="24" t="s">
        <v>28</v>
      </c>
      <c r="I7" s="23" t="s">
        <v>27</v>
      </c>
      <c r="J7" s="24" t="s">
        <v>28</v>
      </c>
      <c r="K7" s="23" t="s">
        <v>27</v>
      </c>
      <c r="L7" s="24" t="s">
        <v>28</v>
      </c>
      <c r="M7" s="23" t="s">
        <v>27</v>
      </c>
      <c r="N7" s="24" t="s">
        <v>28</v>
      </c>
      <c r="O7" s="23" t="s">
        <v>27</v>
      </c>
      <c r="P7" s="24" t="s">
        <v>28</v>
      </c>
      <c r="Q7" s="25" t="s">
        <v>7</v>
      </c>
      <c r="R7" s="25" t="s">
        <v>8</v>
      </c>
    </row>
    <row r="8" spans="2:18" ht="21.75" customHeight="1" thickTop="1" x14ac:dyDescent="0.2">
      <c r="B8" s="11" t="s">
        <v>14</v>
      </c>
      <c r="C8" s="15">
        <v>0.2034</v>
      </c>
      <c r="D8" s="16">
        <v>0.25</v>
      </c>
      <c r="E8" s="15">
        <v>0.22339999999999999</v>
      </c>
      <c r="F8" s="16">
        <v>0.27229999999999999</v>
      </c>
      <c r="G8" s="15">
        <v>0.03</v>
      </c>
      <c r="H8" s="16">
        <v>5.5E-2</v>
      </c>
      <c r="I8" s="15">
        <v>8.0000000000000002E-3</v>
      </c>
      <c r="J8" s="16">
        <v>0.01</v>
      </c>
      <c r="K8" s="15">
        <v>9.7000000000000003E-3</v>
      </c>
      <c r="L8" s="16">
        <v>1.2699999999999999E-2</v>
      </c>
      <c r="M8" s="15">
        <v>5.8999999999999999E-3</v>
      </c>
      <c r="N8" s="16">
        <v>1.3899999999999999E-2</v>
      </c>
      <c r="O8" s="15">
        <v>6.1600000000000002E-2</v>
      </c>
      <c r="P8" s="16">
        <v>8.9599999999999999E-2</v>
      </c>
      <c r="Q8" s="12" t="s">
        <v>9</v>
      </c>
      <c r="R8" s="12" t="s">
        <v>10</v>
      </c>
    </row>
    <row r="9" spans="2:18" ht="21.75" customHeight="1" x14ac:dyDescent="0.2">
      <c r="B9" s="11" t="s">
        <v>11</v>
      </c>
      <c r="C9" s="15">
        <v>0.19600000000000001</v>
      </c>
      <c r="D9" s="16">
        <v>0.24229999999999999</v>
      </c>
      <c r="E9" s="15">
        <v>0.216</v>
      </c>
      <c r="F9" s="16">
        <v>0.2646</v>
      </c>
      <c r="G9" s="15">
        <v>3.7999999999999999E-2</v>
      </c>
      <c r="H9" s="16">
        <v>4.6699999999999998E-2</v>
      </c>
      <c r="I9" s="15">
        <v>3.2000000000000002E-3</v>
      </c>
      <c r="J9" s="16">
        <v>7.4000000000000003E-3</v>
      </c>
      <c r="K9" s="15">
        <v>5.0000000000000001E-3</v>
      </c>
      <c r="L9" s="16">
        <v>9.7000000000000003E-3</v>
      </c>
      <c r="M9" s="15">
        <v>1.0200000000000001E-2</v>
      </c>
      <c r="N9" s="16">
        <v>1.21E-2</v>
      </c>
      <c r="O9" s="15">
        <v>6.6400000000000001E-2</v>
      </c>
      <c r="P9" s="16">
        <v>8.6900000000000005E-2</v>
      </c>
      <c r="Q9" s="12" t="s">
        <v>9</v>
      </c>
      <c r="R9" s="12" t="s">
        <v>10</v>
      </c>
    </row>
    <row r="10" spans="2:18" ht="21.75" customHeight="1" x14ac:dyDescent="0.2">
      <c r="B10" s="11" t="s">
        <v>15</v>
      </c>
      <c r="C10" s="15">
        <v>0.20760000000000001</v>
      </c>
      <c r="D10" s="16">
        <v>0.26440000000000002</v>
      </c>
      <c r="E10" s="15">
        <v>0.2276</v>
      </c>
      <c r="F10" s="16">
        <v>0.28670000000000001</v>
      </c>
      <c r="G10" s="15">
        <v>3.4299999999999997E-2</v>
      </c>
      <c r="H10" s="16">
        <v>6.7100000000000007E-2</v>
      </c>
      <c r="I10" s="15">
        <v>2.8E-3</v>
      </c>
      <c r="J10" s="16">
        <v>7.4999999999999997E-3</v>
      </c>
      <c r="K10" s="15">
        <v>0.01</v>
      </c>
      <c r="L10" s="16">
        <v>1.7399999999999999E-2</v>
      </c>
      <c r="M10" s="15">
        <v>9.4000000000000004E-3</v>
      </c>
      <c r="N10" s="16">
        <v>1.17E-2</v>
      </c>
      <c r="O10" s="15">
        <v>6.7400000000000002E-2</v>
      </c>
      <c r="P10" s="16">
        <v>9.4E-2</v>
      </c>
      <c r="Q10" s="12" t="s">
        <v>9</v>
      </c>
      <c r="R10" s="12" t="s">
        <v>10</v>
      </c>
    </row>
    <row r="11" spans="2:18" ht="21.75" customHeight="1" x14ac:dyDescent="0.2">
      <c r="B11" s="11" t="s">
        <v>16</v>
      </c>
      <c r="C11" s="15">
        <v>0.24</v>
      </c>
      <c r="D11" s="16">
        <v>0.27860000000000001</v>
      </c>
      <c r="E11" s="15">
        <v>0.26</v>
      </c>
      <c r="F11" s="16">
        <v>0.3009</v>
      </c>
      <c r="G11" s="15">
        <v>5.2900000000000003E-2</v>
      </c>
      <c r="H11" s="16">
        <v>7.9299999999999995E-2</v>
      </c>
      <c r="I11" s="15">
        <v>2.5000000000000001E-3</v>
      </c>
      <c r="J11" s="16">
        <v>5.5999999999999999E-3</v>
      </c>
      <c r="K11" s="15">
        <v>0.01</v>
      </c>
      <c r="L11" s="16">
        <v>1.9699999999999999E-2</v>
      </c>
      <c r="M11" s="15">
        <v>1.01E-2</v>
      </c>
      <c r="N11" s="16">
        <v>1.11E-2</v>
      </c>
      <c r="O11" s="15">
        <v>0.08</v>
      </c>
      <c r="P11" s="16">
        <v>9.5100000000000004E-2</v>
      </c>
      <c r="Q11" s="12" t="s">
        <v>9</v>
      </c>
      <c r="R11" s="12" t="s">
        <v>10</v>
      </c>
    </row>
    <row r="12" spans="2:18" ht="21.75" customHeight="1" x14ac:dyDescent="0.2">
      <c r="B12" s="11" t="s">
        <v>17</v>
      </c>
      <c r="C12" s="15">
        <v>0.22800000000000001</v>
      </c>
      <c r="D12" s="16">
        <v>0.3095</v>
      </c>
      <c r="E12" s="15">
        <v>0.248</v>
      </c>
      <c r="F12" s="16">
        <v>0.33179999999999998</v>
      </c>
      <c r="G12" s="15">
        <v>0.04</v>
      </c>
      <c r="H12" s="16">
        <v>7.85E-2</v>
      </c>
      <c r="I12" s="15">
        <v>8.0999999999999996E-3</v>
      </c>
      <c r="J12" s="16">
        <v>1.9900000000000001E-2</v>
      </c>
      <c r="K12" s="15">
        <v>1.46E-2</v>
      </c>
      <c r="L12" s="16">
        <v>3.1600000000000003E-2</v>
      </c>
      <c r="M12" s="15">
        <v>9.4000000000000004E-3</v>
      </c>
      <c r="N12" s="16">
        <v>1.3299999999999999E-2</v>
      </c>
      <c r="O12" s="15">
        <v>7.1400000000000005E-2</v>
      </c>
      <c r="P12" s="16">
        <v>0.1043</v>
      </c>
      <c r="Q12" s="12" t="s">
        <v>9</v>
      </c>
      <c r="R12" s="12" t="s">
        <v>10</v>
      </c>
    </row>
    <row r="13" spans="2:18" ht="21.75" customHeight="1" x14ac:dyDescent="0.2">
      <c r="B13" s="26" t="s">
        <v>23</v>
      </c>
      <c r="C13" s="27">
        <v>0.111</v>
      </c>
      <c r="D13" s="28">
        <v>0.16800000000000001</v>
      </c>
      <c r="E13" s="27">
        <v>0.13100000000000001</v>
      </c>
      <c r="F13" s="28">
        <v>0.188</v>
      </c>
      <c r="G13" s="27">
        <v>1.4999999999999999E-2</v>
      </c>
      <c r="H13" s="28">
        <v>4.4900000000000002E-2</v>
      </c>
      <c r="I13" s="27">
        <v>3.0000000000000001E-3</v>
      </c>
      <c r="J13" s="28">
        <v>8.2000000000000007E-3</v>
      </c>
      <c r="K13" s="27">
        <v>5.5999999999999999E-3</v>
      </c>
      <c r="L13" s="28">
        <v>8.8999999999999999E-3</v>
      </c>
      <c r="M13" s="27">
        <v>8.5000000000000006E-3</v>
      </c>
      <c r="N13" s="28">
        <v>1.11E-2</v>
      </c>
      <c r="O13" s="27">
        <v>3.5000000000000003E-2</v>
      </c>
      <c r="P13" s="28">
        <v>6.2199999999999998E-2</v>
      </c>
      <c r="Q13" s="29" t="s">
        <v>9</v>
      </c>
      <c r="R13" s="29" t="s">
        <v>10</v>
      </c>
    </row>
    <row r="14" spans="2:18" ht="21.75" customHeight="1" x14ac:dyDescent="0.2">
      <c r="B14" s="13" t="s">
        <v>32</v>
      </c>
      <c r="C14" s="17">
        <v>0.1</v>
      </c>
      <c r="D14" s="18">
        <v>0.12</v>
      </c>
      <c r="E14" s="17">
        <v>0.1</v>
      </c>
      <c r="F14" s="18">
        <v>0.12</v>
      </c>
      <c r="G14" s="17">
        <v>1.4999999999999999E-2</v>
      </c>
      <c r="H14" s="18">
        <v>4.4900000000000002E-2</v>
      </c>
      <c r="I14" s="17">
        <v>3.0000000000000001E-3</v>
      </c>
      <c r="J14" s="18">
        <v>8.2000000000000007E-3</v>
      </c>
      <c r="K14" s="17">
        <v>5.5999999999999999E-3</v>
      </c>
      <c r="L14" s="18">
        <v>8.8999999999999999E-3</v>
      </c>
      <c r="M14" s="17">
        <v>8.5000000000000006E-3</v>
      </c>
      <c r="N14" s="18">
        <v>1.11E-2</v>
      </c>
      <c r="O14" s="17">
        <v>3.5000000000000003E-2</v>
      </c>
      <c r="P14" s="18">
        <v>6.2199999999999998E-2</v>
      </c>
      <c r="Q14" s="14" t="s">
        <v>9</v>
      </c>
      <c r="R14" s="14" t="s">
        <v>10</v>
      </c>
    </row>
    <row r="16" spans="2:18" x14ac:dyDescent="0.2">
      <c r="B16" s="10" t="s">
        <v>29</v>
      </c>
    </row>
    <row r="17" spans="2:2" x14ac:dyDescent="0.2">
      <c r="B17" s="10" t="s">
        <v>30</v>
      </c>
    </row>
  </sheetData>
  <sheetProtection sheet="1" objects="1" scenarios="1"/>
  <mergeCells count="12">
    <mergeCell ref="K6:L6"/>
    <mergeCell ref="M6:N6"/>
    <mergeCell ref="G5:R5"/>
    <mergeCell ref="O6:P6"/>
    <mergeCell ref="Q6:R6"/>
    <mergeCell ref="G6:H6"/>
    <mergeCell ref="I6:J6"/>
    <mergeCell ref="B5:B7"/>
    <mergeCell ref="C5:D5"/>
    <mergeCell ref="E5:F5"/>
    <mergeCell ref="C6:D6"/>
    <mergeCell ref="E6:F6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Cálculo BDI</vt:lpstr>
      <vt:lpstr>Tabelas</vt:lpstr>
      <vt:lpstr>'Cálculo BDI'!Area_de_impressao</vt:lpstr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Usuario</cp:lastModifiedBy>
  <cp:lastPrinted>2022-01-26T19:04:30Z</cp:lastPrinted>
  <dcterms:created xsi:type="dcterms:W3CDTF">2014-01-10T16:37:51Z</dcterms:created>
  <dcterms:modified xsi:type="dcterms:W3CDTF">2023-06-13T12:04:33Z</dcterms:modified>
</cp:coreProperties>
</file>