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NEJAMENTO02-\Documents\DOCUMENTOS PLANEJAMENTO 2022\PROJETOS\Pavimentação\Rua da Concreto - Seminário\Docs Licitação\"/>
    </mc:Choice>
  </mc:AlternateContent>
  <xr:revisionPtr revIDLastSave="0" documentId="13_ncr:1_{533F0DC5-4DFD-4627-8121-A83065F7C2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1" r:id="rId1"/>
    <sheet name="Cronograma" sheetId="2" r:id="rId2"/>
  </sheets>
  <definedNames>
    <definedName name="_xlnm.Print_Area" localSheetId="0">Orçamento!$B$1:$I$28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0" i="2"/>
  <c r="B12" i="2"/>
  <c r="B11" i="2"/>
  <c r="B10" i="2"/>
  <c r="B9" i="2"/>
  <c r="F22" i="1"/>
  <c r="F12" i="1"/>
  <c r="H15" i="1" l="1"/>
  <c r="I15" i="1" s="1"/>
  <c r="F11" i="1"/>
  <c r="F10" i="1"/>
  <c r="F20" i="1"/>
  <c r="F19" i="1"/>
  <c r="G23" i="1"/>
  <c r="H19" i="1"/>
  <c r="H20" i="1"/>
  <c r="H22" i="1"/>
  <c r="H23" i="1"/>
  <c r="I23" i="1" s="1"/>
  <c r="H18" i="1"/>
  <c r="H12" i="1"/>
  <c r="H13" i="1"/>
  <c r="I22" i="1" l="1"/>
  <c r="F18" i="1"/>
  <c r="I18" i="1" s="1"/>
  <c r="I20" i="1"/>
  <c r="I19" i="1"/>
  <c r="G11" i="2" s="1"/>
  <c r="I12" i="1"/>
  <c r="I13" i="1"/>
  <c r="G9" i="2" s="1"/>
  <c r="C9" i="2" s="1"/>
  <c r="I24" i="1" l="1"/>
  <c r="I9" i="1" l="1"/>
  <c r="E10" i="2" l="1"/>
  <c r="C10" i="2"/>
  <c r="C11" i="2" l="1"/>
  <c r="E11" i="2"/>
  <c r="E12" i="2"/>
  <c r="C12" i="2"/>
  <c r="E9" i="2" l="1"/>
  <c r="G14" i="2" l="1"/>
  <c r="H9" i="2" s="1"/>
  <c r="C13" i="2" l="1"/>
  <c r="D13" i="2" s="1"/>
  <c r="D14" i="2" s="1"/>
  <c r="H11" i="2"/>
  <c r="H12" i="2"/>
  <c r="H10" i="2"/>
  <c r="G13" i="2"/>
  <c r="E13" i="2"/>
  <c r="C14" i="2" l="1"/>
  <c r="E14" i="2" s="1"/>
  <c r="H13" i="2"/>
  <c r="F13" i="2"/>
  <c r="F14" i="2" s="1"/>
</calcChain>
</file>

<file path=xl/sharedStrings.xml><?xml version="1.0" encoding="utf-8"?>
<sst xmlns="http://schemas.openxmlformats.org/spreadsheetml/2006/main" count="78" uniqueCount="66">
  <si>
    <t>ITEM</t>
  </si>
  <si>
    <t>DESCRIÇÃO DOS SERVIÇOS</t>
  </si>
  <si>
    <t>UNID.</t>
  </si>
  <si>
    <t>QUANT.</t>
  </si>
  <si>
    <t>Profissional responsável pelo orçamento:</t>
  </si>
  <si>
    <t>Número de Registro no CREA ou CAU:</t>
  </si>
  <si>
    <t>BRUNO SEEFELD</t>
  </si>
  <si>
    <t>114.853-4</t>
  </si>
  <si>
    <t>Valor TOTAL com BDI incluso</t>
  </si>
  <si>
    <t xml:space="preserve">Valor TOTAL </t>
  </si>
  <si>
    <t>Valor UNIT. C/ BDI</t>
  </si>
  <si>
    <t>Valor. UNIT. S/ BDI</t>
  </si>
  <si>
    <t>MUNICÍPIO: CAMPO ALEGRE</t>
  </si>
  <si>
    <t>BDI</t>
  </si>
  <si>
    <t>PROJETO:</t>
  </si>
  <si>
    <t>LOCALIZAÇÃO:</t>
  </si>
  <si>
    <t>m2</t>
  </si>
  <si>
    <t>DISCRIMINAÇÃO</t>
  </si>
  <si>
    <t>PERÍODO</t>
  </si>
  <si>
    <t>TOTAL</t>
  </si>
  <si>
    <t>Mês 01</t>
  </si>
  <si>
    <t>Mês 02</t>
  </si>
  <si>
    <t>R$</t>
  </si>
  <si>
    <t>%</t>
  </si>
  <si>
    <t>TOTAL NO MÊS (SIMPLES)</t>
  </si>
  <si>
    <t>TOTAL NO MÊS (ACUMULADO)</t>
  </si>
  <si>
    <t>NOME E Nº CREA DO RESPONSÁVEL TÉCNICO:                                   Bruno Seefeld   CREA-SC -   114853-4</t>
  </si>
  <si>
    <t>PLANILHA DE ORÇAMENTO ESTIMATIVO</t>
  </si>
  <si>
    <t>PAVIMENTAÇÃO</t>
  </si>
  <si>
    <t>1.1</t>
  </si>
  <si>
    <t>1.2</t>
  </si>
  <si>
    <t>1.3</t>
  </si>
  <si>
    <t>1.4</t>
  </si>
  <si>
    <t>CÓDIGO (sicro / Sinapi)</t>
  </si>
  <si>
    <t>Regularização de greide e compactação de Subleito</t>
  </si>
  <si>
    <t>CALÇADAS</t>
  </si>
  <si>
    <t>2.1</t>
  </si>
  <si>
    <t>SINALIZAÇÃO HORIZONTAL E VERTICAL</t>
  </si>
  <si>
    <t>Execução e compactação de aterro com solo predominantemente arenoso - exclusive solo, escavação, carga e transporte. Af_11/2019</t>
  </si>
  <si>
    <t>M3</t>
  </si>
  <si>
    <t>Execução de passeio (calçada) ou piso de concreto com concreto moldado in loco, usinado, acabamento convencional, espessura 6 cm, armado. Af_08/2022</t>
  </si>
  <si>
    <t>M2</t>
  </si>
  <si>
    <t>3.1</t>
  </si>
  <si>
    <t>5213440+ 5213863</t>
  </si>
  <si>
    <t>3.2</t>
  </si>
  <si>
    <t>Placa de regulamentação em aço D = 0,60 m - película retrorrefletiva tipo I + SI - fornecimento e implantação + Suporte metálico galvanizado para placa de advertência ou regulamentação - lado ou diâmetro de 0,60 m - fornecimento e implantação</t>
  </si>
  <si>
    <t>Planilha de referencia SINAPI/SC - 08/2022 - não desonerado e SICRO 04/2022</t>
  </si>
  <si>
    <t>Pintura de faixa com tinta acrílica - espessura de 0,6 mm</t>
  </si>
  <si>
    <t>UND</t>
  </si>
  <si>
    <t>Execução e compactação de base e ou sub base para pavimentação de brita graduada simples - inclusive carga e transporte. Af_11/2019</t>
  </si>
  <si>
    <t>Execução de pavimento de concreto simples (PCS), FCK = 40 MPa, espessura de 15,0 cm. Af_04/2022 (Tela Q-113) ou para substituição da tela, concreto com resistencia a tração 4,5 Fctm (adição de fibras)</t>
  </si>
  <si>
    <t>Assentamento de guia (meio-fio) em trecho reto, confeccionada em concreto pré-fabricado, dimensões 100x15x13x30 cm (comprimento x base inferior x base superior x altura), para vias urbanas (uso viário). Af_06/2016</t>
  </si>
  <si>
    <t>M</t>
  </si>
  <si>
    <t>Guia (meio-fio) concreto, moldada in loco em trecho reto com extrusora, 13 cm base x 22 cm altura. Af_06/2016</t>
  </si>
  <si>
    <t>DRENAGEM</t>
  </si>
  <si>
    <t>3.3</t>
  </si>
  <si>
    <t>4.1</t>
  </si>
  <si>
    <t>4.2</t>
  </si>
  <si>
    <t>PREFEITURA</t>
  </si>
  <si>
    <t>Caixa com grelha simples retangular, em concreto pré-moldado, dimensões internas: 0,6x1,0x1,0 m. Af_12/2020</t>
  </si>
  <si>
    <t xml:space="preserve"> Rua Alcides Medeiros Correa, Distrito de Bateias de Baixo</t>
  </si>
  <si>
    <t>DATA : 10/2022</t>
  </si>
  <si>
    <t>LOCALIZAÇÃO:   Rua Alcides Medeiros Correa, Distrito de Bateias de Baixo</t>
  </si>
  <si>
    <t>Pavimentação em Concreto - Rua Alcides Medeiros Correa -  acesso Seminário</t>
  </si>
  <si>
    <r>
      <t xml:space="preserve">PROJETO: </t>
    </r>
    <r>
      <rPr>
        <b/>
        <sz val="11"/>
        <color rgb="FF000000"/>
        <rFont val="Arial"/>
        <family val="2"/>
      </rPr>
      <t>Pavimentação em Concreto - Rua Alcides Medeiros Correa -  acesso Seminário</t>
    </r>
  </si>
  <si>
    <t xml:space="preserve">PLANILHA DE CRONOGRAMA FÍSICO-FINANCEIRO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</si>
</sst>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,##0.00&quot; &quot;;&quot; (&quot;#,##0.00&quot;)&quot;;&quot; -&quot;#&quot; &quot;;@&quot; &quot;"/>
    <numFmt numFmtId="166" formatCode="0.00;[Red]0.00"/>
    <numFmt numFmtId="167" formatCode="#,##0.00;[Red]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165" fontId="5" fillId="0" borderId="0" applyBorder="0" applyProtection="0"/>
    <xf numFmtId="0" fontId="6" fillId="0" borderId="0" applyNumberFormat="0" applyBorder="0" applyProtection="0"/>
    <xf numFmtId="0" fontId="7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3" applyFont="1" applyAlignment="1">
      <alignment horizontal="center" vertical="center" wrapText="1"/>
    </xf>
    <xf numFmtId="0" fontId="2" fillId="0" borderId="0" xfId="3" applyAlignment="1">
      <alignment horizontal="left" vertical="center" wrapText="1"/>
    </xf>
    <xf numFmtId="0" fontId="2" fillId="0" borderId="0" xfId="3" applyAlignment="1">
      <alignment horizontal="center" vertical="center" wrapText="1"/>
    </xf>
    <xf numFmtId="164" fontId="2" fillId="0" borderId="0" xfId="4" applyFont="1" applyFill="1" applyBorder="1" applyAlignment="1">
      <alignment horizontal="center" vertical="center" wrapText="1"/>
    </xf>
    <xf numFmtId="44" fontId="2" fillId="0" borderId="0" xfId="1" applyFont="1" applyFill="1" applyBorder="1" applyAlignment="1">
      <alignment vertical="center" wrapText="1"/>
    </xf>
    <xf numFmtId="0" fontId="2" fillId="0" borderId="0" xfId="3" applyAlignment="1">
      <alignment vertical="center" wrapText="1"/>
    </xf>
    <xf numFmtId="44" fontId="3" fillId="0" borderId="0" xfId="1" applyFont="1" applyFill="1" applyBorder="1" applyAlignment="1">
      <alignment vertical="center" wrapText="1"/>
    </xf>
    <xf numFmtId="49" fontId="3" fillId="2" borderId="2" xfId="3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2" borderId="4" xfId="3" applyNumberFormat="1" applyFont="1" applyFill="1" applyBorder="1" applyAlignment="1">
      <alignment horizontal="center" vertical="center" wrapText="1"/>
    </xf>
    <xf numFmtId="164" fontId="3" fillId="2" borderId="5" xfId="4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left" vertical="center" wrapText="1"/>
    </xf>
    <xf numFmtId="0" fontId="2" fillId="0" borderId="0" xfId="3" applyAlignment="1">
      <alignment horizontal="center" wrapText="1"/>
    </xf>
    <xf numFmtId="164" fontId="2" fillId="0" borderId="0" xfId="4" applyFont="1" applyFill="1" applyAlignment="1">
      <alignment horizontal="center" vertical="center" wrapText="1"/>
    </xf>
    <xf numFmtId="44" fontId="2" fillId="0" borderId="0" xfId="1" applyFont="1" applyFill="1" applyAlignment="1">
      <alignment vertical="center" wrapText="1"/>
    </xf>
    <xf numFmtId="164" fontId="2" fillId="3" borderId="4" xfId="4" applyFont="1" applyFill="1" applyBorder="1" applyAlignment="1">
      <alignment vertical="center" wrapText="1"/>
    </xf>
    <xf numFmtId="167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44" fontId="3" fillId="6" borderId="1" xfId="1" applyFont="1" applyFill="1" applyBorder="1" applyAlignment="1">
      <alignment vertical="center" wrapText="1"/>
    </xf>
    <xf numFmtId="164" fontId="2" fillId="5" borderId="21" xfId="4" applyFont="1" applyFill="1" applyBorder="1" applyAlignment="1">
      <alignment horizontal="right" vertical="center" wrapText="1"/>
    </xf>
    <xf numFmtId="0" fontId="11" fillId="0" borderId="30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44" fontId="14" fillId="4" borderId="1" xfId="1" applyFont="1" applyFill="1" applyBorder="1" applyAlignment="1">
      <alignment horizontal="center" vertical="center" wrapText="1"/>
    </xf>
    <xf numFmtId="10" fontId="14" fillId="3" borderId="20" xfId="8" applyNumberFormat="1" applyFont="1" applyFill="1" applyBorder="1" applyAlignment="1">
      <alignment horizontal="center" vertical="center" wrapText="1"/>
    </xf>
    <xf numFmtId="44" fontId="14" fillId="3" borderId="16" xfId="1" applyFont="1" applyFill="1" applyBorder="1" applyAlignment="1">
      <alignment horizontal="right" wrapText="1"/>
    </xf>
    <xf numFmtId="10" fontId="14" fillId="3" borderId="38" xfId="8" applyNumberFormat="1" applyFont="1" applyFill="1" applyBorder="1" applyAlignment="1">
      <alignment horizontal="center" wrapText="1"/>
    </xf>
    <xf numFmtId="44" fontId="14" fillId="3" borderId="39" xfId="1" applyFont="1" applyFill="1" applyBorder="1" applyAlignment="1">
      <alignment horizontal="right" vertical="center" wrapText="1"/>
    </xf>
    <xf numFmtId="44" fontId="14" fillId="3" borderId="40" xfId="1" applyFont="1" applyFill="1" applyBorder="1" applyAlignment="1">
      <alignment horizontal="right" vertical="center" wrapText="1"/>
    </xf>
    <xf numFmtId="44" fontId="13" fillId="3" borderId="1" xfId="1" applyFont="1" applyFill="1" applyBorder="1" applyAlignment="1">
      <alignment horizontal="center" vertical="top" wrapText="1"/>
    </xf>
    <xf numFmtId="44" fontId="14" fillId="7" borderId="1" xfId="1" applyFont="1" applyFill="1" applyBorder="1" applyAlignment="1">
      <alignment horizontal="center" vertical="center" wrapText="1"/>
    </xf>
    <xf numFmtId="44" fontId="14" fillId="0" borderId="1" xfId="1" applyFont="1" applyBorder="1" applyAlignment="1">
      <alignment horizontal="center" vertical="center" wrapText="1"/>
    </xf>
    <xf numFmtId="9" fontId="13" fillId="3" borderId="1" xfId="2" applyFont="1" applyFill="1" applyBorder="1" applyAlignment="1">
      <alignment horizontal="center" vertical="top" wrapText="1"/>
    </xf>
    <xf numFmtId="9" fontId="14" fillId="7" borderId="1" xfId="2" applyFont="1" applyFill="1" applyBorder="1" applyAlignment="1">
      <alignment horizontal="center" vertical="center" wrapText="1"/>
    </xf>
    <xf numFmtId="9" fontId="14" fillId="3" borderId="40" xfId="2" applyFont="1" applyFill="1" applyBorder="1" applyAlignment="1">
      <alignment vertical="center" wrapText="1"/>
    </xf>
    <xf numFmtId="9" fontId="14" fillId="0" borderId="1" xfId="2" applyFont="1" applyBorder="1" applyAlignment="1">
      <alignment horizontal="center" vertical="center" wrapText="1"/>
    </xf>
    <xf numFmtId="9" fontId="14" fillId="3" borderId="41" xfId="2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9" fontId="10" fillId="0" borderId="34" xfId="2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top" wrapText="1"/>
    </xf>
    <xf numFmtId="44" fontId="0" fillId="0" borderId="0" xfId="1" applyFont="1" applyAlignment="1">
      <alignment wrapText="1"/>
    </xf>
    <xf numFmtId="9" fontId="0" fillId="0" borderId="0" xfId="2" applyFont="1" applyAlignment="1">
      <alignment wrapText="1"/>
    </xf>
    <xf numFmtId="164" fontId="2" fillId="5" borderId="21" xfId="4" applyFont="1" applyFill="1" applyBorder="1" applyAlignment="1">
      <alignment vertical="center" wrapText="1"/>
    </xf>
    <xf numFmtId="0" fontId="2" fillId="0" borderId="7" xfId="3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0" fontId="3" fillId="0" borderId="40" xfId="3" applyFont="1" applyBorder="1" applyAlignment="1">
      <alignment horizontal="center" vertical="center" wrapText="1"/>
    </xf>
    <xf numFmtId="10" fontId="3" fillId="0" borderId="42" xfId="2" applyNumberFormat="1" applyFont="1" applyFill="1" applyBorder="1" applyAlignment="1">
      <alignment vertical="center" wrapText="1"/>
    </xf>
    <xf numFmtId="9" fontId="14" fillId="3" borderId="17" xfId="2" applyFont="1" applyFill="1" applyBorder="1" applyAlignment="1">
      <alignment horizontal="center" vertical="center" wrapText="1"/>
    </xf>
    <xf numFmtId="9" fontId="14" fillId="3" borderId="36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44" fontId="14" fillId="3" borderId="37" xfId="1" applyFont="1" applyFill="1" applyBorder="1" applyAlignment="1">
      <alignment horizontal="right" wrapText="1"/>
    </xf>
    <xf numFmtId="0" fontId="2" fillId="0" borderId="21" xfId="3" applyBorder="1" applyAlignment="1">
      <alignment horizontal="center" vertical="center" wrapText="1"/>
    </xf>
    <xf numFmtId="0" fontId="2" fillId="0" borderId="21" xfId="3" applyBorder="1" applyAlignment="1">
      <alignment horizontal="left" vertical="center" wrapText="1"/>
    </xf>
    <xf numFmtId="0" fontId="2" fillId="0" borderId="21" xfId="3" applyBorder="1" applyAlignment="1">
      <alignment vertical="center" wrapText="1"/>
    </xf>
    <xf numFmtId="0" fontId="3" fillId="3" borderId="15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vertical="center" wrapText="1"/>
    </xf>
    <xf numFmtId="44" fontId="3" fillId="3" borderId="4" xfId="1" applyFont="1" applyFill="1" applyBorder="1" applyAlignment="1">
      <alignment vertical="center" wrapText="1"/>
    </xf>
    <xf numFmtId="44" fontId="3" fillId="3" borderId="6" xfId="1" applyFont="1" applyFill="1" applyBorder="1" applyAlignment="1">
      <alignment vertical="center" wrapText="1"/>
    </xf>
    <xf numFmtId="44" fontId="2" fillId="0" borderId="14" xfId="1" applyFont="1" applyFill="1" applyBorder="1" applyAlignment="1">
      <alignment vertical="center" wrapText="1"/>
    </xf>
    <xf numFmtId="0" fontId="3" fillId="5" borderId="0" xfId="3" applyFont="1" applyFill="1" applyAlignment="1">
      <alignment horizontal="center" vertical="center" wrapText="1"/>
    </xf>
    <xf numFmtId="0" fontId="2" fillId="0" borderId="10" xfId="3" applyBorder="1" applyAlignment="1">
      <alignment horizontal="left" vertical="center" wrapText="1"/>
    </xf>
    <xf numFmtId="44" fontId="2" fillId="5" borderId="10" xfId="1" applyFont="1" applyFill="1" applyBorder="1" applyAlignment="1">
      <alignment horizontal="right" vertical="center" wrapText="1"/>
    </xf>
    <xf numFmtId="4" fontId="3" fillId="2" borderId="3" xfId="3" applyNumberFormat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 vertical="center" wrapText="1"/>
    </xf>
    <xf numFmtId="0" fontId="3" fillId="4" borderId="7" xfId="3" applyFont="1" applyFill="1" applyBorder="1" applyAlignment="1">
      <alignment horizontal="center" vertical="center" wrapText="1"/>
    </xf>
    <xf numFmtId="0" fontId="3" fillId="4" borderId="21" xfId="3" applyFont="1" applyFill="1" applyBorder="1" applyAlignment="1">
      <alignment horizontal="center" vertical="center" wrapText="1"/>
    </xf>
    <xf numFmtId="0" fontId="3" fillId="4" borderId="10" xfId="3" applyFont="1" applyFill="1" applyBorder="1" applyAlignment="1">
      <alignment horizontal="left" vertical="center" wrapText="1"/>
    </xf>
    <xf numFmtId="0" fontId="2" fillId="4" borderId="21" xfId="3" applyFill="1" applyBorder="1" applyAlignment="1">
      <alignment horizontal="center" vertical="center" wrapText="1"/>
    </xf>
    <xf numFmtId="164" fontId="2" fillId="4" borderId="21" xfId="4" applyFont="1" applyFill="1" applyBorder="1" applyAlignment="1">
      <alignment horizontal="right" vertical="center" wrapText="1"/>
    </xf>
    <xf numFmtId="44" fontId="2" fillId="4" borderId="10" xfId="1" applyFont="1" applyFill="1" applyBorder="1" applyAlignment="1">
      <alignment horizontal="right" vertical="center" wrapText="1"/>
    </xf>
    <xf numFmtId="44" fontId="2" fillId="4" borderId="14" xfId="1" applyFont="1" applyFill="1" applyBorder="1" applyAlignment="1">
      <alignment vertical="center" wrapText="1"/>
    </xf>
    <xf numFmtId="0" fontId="3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44" fontId="3" fillId="6" borderId="7" xfId="1" applyFont="1" applyFill="1" applyBorder="1" applyAlignment="1">
      <alignment horizontal="right" vertical="center" wrapText="1"/>
    </xf>
    <xf numFmtId="44" fontId="3" fillId="6" borderId="8" xfId="1" applyFont="1" applyFill="1" applyBorder="1" applyAlignment="1">
      <alignment horizontal="right" vertical="center" wrapText="1"/>
    </xf>
    <xf numFmtId="44" fontId="3" fillId="6" borderId="9" xfId="1" applyFont="1" applyFill="1" applyBorder="1" applyAlignment="1">
      <alignment horizontal="righ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44" fontId="2" fillId="6" borderId="36" xfId="1" applyFont="1" applyFill="1" applyBorder="1" applyAlignment="1">
      <alignment horizontal="center" vertical="center" wrapText="1"/>
    </xf>
    <xf numFmtId="44" fontId="2" fillId="6" borderId="44" xfId="1" applyFont="1" applyFill="1" applyBorder="1" applyAlignment="1">
      <alignment horizontal="center" vertical="center" wrapText="1"/>
    </xf>
    <xf numFmtId="44" fontId="2" fillId="6" borderId="45" xfId="1" applyFont="1" applyFill="1" applyBorder="1" applyAlignment="1">
      <alignment horizontal="center" vertical="center" wrapText="1"/>
    </xf>
    <xf numFmtId="44" fontId="2" fillId="6" borderId="46" xfId="1" applyFont="1" applyFill="1" applyBorder="1" applyAlignment="1">
      <alignment horizontal="center" vertical="center" wrapText="1"/>
    </xf>
    <xf numFmtId="44" fontId="2" fillId="6" borderId="10" xfId="1" applyFont="1" applyFill="1" applyBorder="1" applyAlignment="1">
      <alignment horizontal="center" vertical="center" wrapText="1"/>
    </xf>
    <xf numFmtId="44" fontId="2" fillId="6" borderId="47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12" fillId="3" borderId="19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20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10" fillId="0" borderId="26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wrapText="1"/>
    </xf>
    <xf numFmtId="0" fontId="11" fillId="0" borderId="22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39" xfId="0" applyFont="1" applyFill="1" applyBorder="1" applyAlignment="1">
      <alignment horizontal="center" vertical="top" wrapText="1"/>
    </xf>
    <xf numFmtId="0" fontId="13" fillId="3" borderId="40" xfId="0" applyFont="1" applyFill="1" applyBorder="1" applyAlignment="1">
      <alignment horizontal="center" vertical="top" wrapText="1"/>
    </xf>
    <xf numFmtId="44" fontId="14" fillId="3" borderId="15" xfId="1" applyFont="1" applyFill="1" applyBorder="1" applyAlignment="1">
      <alignment horizontal="center" wrapText="1"/>
    </xf>
    <xf numFmtId="44" fontId="14" fillId="3" borderId="6" xfId="1" applyFont="1" applyFill="1" applyBorder="1" applyAlignment="1">
      <alignment horizontal="center" wrapText="1"/>
    </xf>
  </cellXfs>
  <cellStyles count="11">
    <cellStyle name="Excel Built-in Excel Built-in Excel Built-in Excel Built-in Excel Built-in Excel Built-in Excel Built-in Separador de milhares 4" xfId="5" xr:uid="{00000000-0005-0000-0000-000000000000}"/>
    <cellStyle name="Excel Built-in Normal" xfId="6" xr:uid="{00000000-0005-0000-0000-000001000000}"/>
    <cellStyle name="Moeda" xfId="1" builtinId="4"/>
    <cellStyle name="Normal" xfId="0" builtinId="0"/>
    <cellStyle name="Normal 2" xfId="3" xr:uid="{00000000-0005-0000-0000-000004000000}"/>
    <cellStyle name="Normal 3 3" xfId="7" xr:uid="{00000000-0005-0000-0000-000005000000}"/>
    <cellStyle name="Porcentagem" xfId="2" builtinId="5"/>
    <cellStyle name="Vírgula" xfId="8" builtinId="3"/>
    <cellStyle name="Vírgula 2" xfId="4" xr:uid="{00000000-0005-0000-0000-000008000000}"/>
    <cellStyle name="Vírgula 2 2" xfId="9" xr:uid="{00000000-0005-0000-0000-000009000000}"/>
    <cellStyle name="Vírgula 3" xfId="10" xr:uid="{00000000-0005-0000-0000-00000A000000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95251</xdr:colOff>
      <xdr:row>0</xdr:row>
      <xdr:rowOff>47625</xdr:rowOff>
    </xdr:from>
    <xdr:to>
      <xdr:col>8</xdr:col>
      <xdr:colOff>1026823</xdr:colOff>
      <xdr:row>5</xdr:row>
      <xdr:rowOff>141235</xdr:rowOff>
    </xdr:to>
    <xdr:pic>
      <xdr:nvPicPr>
        <xdr:cNvPr id="2" name="Imagem 1" descr="campoalegre_brasa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85" t="6369" r="22807" b="6369"/>
        <a:stretch>
          <a:fillRect/>
        </a:stretch>
      </xdr:blipFill>
      <xdr:spPr bwMode="auto">
        <a:xfrm>
          <a:off x="7705726" y="47625"/>
          <a:ext cx="931572" cy="1046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topLeftCell="A4" zoomScaleNormal="100" zoomScaleSheetLayoutView="100" workbookViewId="0">
      <selection activeCell="I13" sqref="I13"/>
    </sheetView>
  </sheetViews>
  <sheetFormatPr defaultRowHeight="12.75"/>
  <cols>
    <col min="1" max="1" width="1.5703125" style="3" customWidth="1"/>
    <col min="2" max="2" width="7.140625" style="15" bestFit="1" customWidth="1"/>
    <col min="3" max="3" width="9.140625" style="15" bestFit="1" customWidth="1"/>
    <col min="4" max="4" width="52.5703125" style="2" customWidth="1"/>
    <col min="5" max="5" width="7.28515625" style="3" bestFit="1" customWidth="1"/>
    <col min="6" max="6" width="9.28515625" style="16" bestFit="1" customWidth="1"/>
    <col min="7" max="7" width="13.28515625" style="17" bestFit="1" customWidth="1"/>
    <col min="8" max="8" width="13.85546875" style="6" customWidth="1"/>
    <col min="9" max="9" width="15.85546875" style="17" bestFit="1" customWidth="1"/>
    <col min="10" max="16384" width="9.140625" style="6"/>
  </cols>
  <sheetData>
    <row r="1" spans="1:9" ht="15" customHeight="1">
      <c r="A1" s="1"/>
      <c r="B1" s="87" t="s">
        <v>27</v>
      </c>
      <c r="C1" s="88"/>
      <c r="D1" s="88"/>
      <c r="E1" s="88"/>
      <c r="F1" s="88"/>
      <c r="G1" s="88"/>
      <c r="H1" s="89"/>
      <c r="I1" s="90"/>
    </row>
    <row r="2" spans="1:9" ht="15">
      <c r="A2" s="14"/>
      <c r="B2" s="94" t="s">
        <v>12</v>
      </c>
      <c r="C2" s="95"/>
      <c r="D2" s="95"/>
      <c r="E2" s="95"/>
      <c r="F2" s="95"/>
      <c r="G2" s="95"/>
      <c r="H2" s="96"/>
      <c r="I2" s="97"/>
    </row>
    <row r="3" spans="1:9" ht="15">
      <c r="A3" s="14"/>
      <c r="B3" s="100" t="s">
        <v>14</v>
      </c>
      <c r="C3" s="101"/>
      <c r="D3" s="95" t="s">
        <v>63</v>
      </c>
      <c r="E3" s="95"/>
      <c r="F3" s="95"/>
      <c r="G3" s="95"/>
      <c r="H3" s="95"/>
      <c r="I3" s="54"/>
    </row>
    <row r="4" spans="1:9" ht="15.75" customHeight="1" thickBot="1">
      <c r="A4" s="14"/>
      <c r="B4" s="98" t="s">
        <v>15</v>
      </c>
      <c r="C4" s="99"/>
      <c r="D4" s="102" t="s">
        <v>60</v>
      </c>
      <c r="E4" s="103"/>
      <c r="F4" s="103"/>
      <c r="G4" s="55" t="s">
        <v>13</v>
      </c>
      <c r="H4" s="56">
        <v>0.20499999999999999</v>
      </c>
    </row>
    <row r="5" spans="1:9" ht="14.25">
      <c r="A5" s="13"/>
      <c r="B5" s="14"/>
      <c r="C5" s="91" t="s">
        <v>46</v>
      </c>
      <c r="D5" s="92"/>
      <c r="E5" s="92"/>
      <c r="F5" s="92"/>
      <c r="G5" s="93"/>
      <c r="H5" s="13"/>
      <c r="I5" s="7"/>
    </row>
    <row r="6" spans="1:9" ht="13.5" thickBot="1"/>
    <row r="7" spans="1:9" ht="39" thickBot="1">
      <c r="A7" s="6"/>
      <c r="B7" s="8" t="s">
        <v>0</v>
      </c>
      <c r="C7" s="9" t="s">
        <v>33</v>
      </c>
      <c r="D7" s="10" t="s">
        <v>1</v>
      </c>
      <c r="E7" s="10" t="s">
        <v>2</v>
      </c>
      <c r="F7" s="11" t="s">
        <v>3</v>
      </c>
      <c r="G7" s="74" t="s">
        <v>11</v>
      </c>
      <c r="H7" s="73" t="s">
        <v>10</v>
      </c>
      <c r="I7" s="12" t="s">
        <v>9</v>
      </c>
    </row>
    <row r="8" spans="1:9" ht="13.5" thickBot="1">
      <c r="B8" s="70"/>
      <c r="C8" s="70"/>
      <c r="D8" s="70"/>
      <c r="E8" s="70"/>
      <c r="F8" s="70"/>
      <c r="G8" s="70"/>
      <c r="H8" s="70"/>
      <c r="I8" s="70"/>
    </row>
    <row r="9" spans="1:9" ht="13.5" thickBot="1">
      <c r="B9" s="64">
        <v>1</v>
      </c>
      <c r="C9" s="65"/>
      <c r="D9" s="66" t="s">
        <v>28</v>
      </c>
      <c r="E9" s="66"/>
      <c r="F9" s="18"/>
      <c r="G9" s="67"/>
      <c r="H9" s="66"/>
      <c r="I9" s="68">
        <f>I24</f>
        <v>151417.76178800003</v>
      </c>
    </row>
    <row r="10" spans="1:9">
      <c r="B10" s="53" t="s">
        <v>29</v>
      </c>
      <c r="C10" s="61">
        <v>100576</v>
      </c>
      <c r="D10" s="63" t="s">
        <v>34</v>
      </c>
      <c r="E10" s="61" t="s">
        <v>16</v>
      </c>
      <c r="F10" s="52">
        <f>F13</f>
        <v>678.2</v>
      </c>
      <c r="G10" s="104" t="s">
        <v>58</v>
      </c>
      <c r="H10" s="105"/>
      <c r="I10" s="106"/>
    </row>
    <row r="11" spans="1:9" ht="38.25">
      <c r="B11" s="53" t="s">
        <v>30</v>
      </c>
      <c r="C11" s="61">
        <v>96396</v>
      </c>
      <c r="D11" s="62" t="s">
        <v>49</v>
      </c>
      <c r="E11" s="61" t="s">
        <v>39</v>
      </c>
      <c r="F11" s="26">
        <f>F13*0.1</f>
        <v>67.820000000000007</v>
      </c>
      <c r="G11" s="107" t="s">
        <v>58</v>
      </c>
      <c r="H11" s="108"/>
      <c r="I11" s="109"/>
    </row>
    <row r="12" spans="1:9" ht="51">
      <c r="B12" s="53" t="s">
        <v>31</v>
      </c>
      <c r="C12" s="61">
        <v>94273</v>
      </c>
      <c r="D12" s="71" t="s">
        <v>51</v>
      </c>
      <c r="E12" s="61" t="s">
        <v>52</v>
      </c>
      <c r="F12" s="26">
        <f>105+101</f>
        <v>206</v>
      </c>
      <c r="G12" s="72">
        <v>52.02</v>
      </c>
      <c r="H12" s="69">
        <f t="shared" ref="H12:H13" si="0">G12*$H$4+G12</f>
        <v>62.684100000000001</v>
      </c>
      <c r="I12" s="69">
        <f t="shared" ref="I12:I13" si="1">F12*H12</f>
        <v>12912.9246</v>
      </c>
    </row>
    <row r="13" spans="1:9" ht="51">
      <c r="B13" s="53" t="s">
        <v>32</v>
      </c>
      <c r="C13" s="61">
        <v>97104</v>
      </c>
      <c r="D13" s="71" t="s">
        <v>50</v>
      </c>
      <c r="E13" s="61" t="s">
        <v>16</v>
      </c>
      <c r="F13" s="26">
        <v>678.2</v>
      </c>
      <c r="G13" s="72">
        <v>122.5</v>
      </c>
      <c r="H13" s="69">
        <f t="shared" si="0"/>
        <v>147.61250000000001</v>
      </c>
      <c r="I13" s="69">
        <f t="shared" si="1"/>
        <v>100110.79750000002</v>
      </c>
    </row>
    <row r="14" spans="1:9">
      <c r="B14" s="75">
        <v>2</v>
      </c>
      <c r="C14" s="76"/>
      <c r="D14" s="77" t="s">
        <v>54</v>
      </c>
      <c r="E14" s="78"/>
      <c r="F14" s="79"/>
      <c r="G14" s="80"/>
      <c r="H14" s="81"/>
      <c r="I14" s="81"/>
    </row>
    <row r="15" spans="1:9" ht="25.5">
      <c r="B15" s="53" t="s">
        <v>36</v>
      </c>
      <c r="C15" s="61">
        <v>97933</v>
      </c>
      <c r="D15" s="71" t="s">
        <v>59</v>
      </c>
      <c r="E15" s="61" t="s">
        <v>48</v>
      </c>
      <c r="F15" s="26">
        <v>2</v>
      </c>
      <c r="G15" s="72">
        <v>1056.0999999999999</v>
      </c>
      <c r="H15" s="69">
        <f>G15*$H$4+G15</f>
        <v>1272.6004999999998</v>
      </c>
      <c r="I15" s="69">
        <f>F15*H15</f>
        <v>2545.2009999999996</v>
      </c>
    </row>
    <row r="16" spans="1:9">
      <c r="B16" s="53"/>
      <c r="C16" s="61"/>
      <c r="D16" s="71"/>
      <c r="E16" s="61"/>
      <c r="F16" s="26"/>
      <c r="G16" s="72"/>
      <c r="H16" s="69"/>
      <c r="I16" s="69"/>
    </row>
    <row r="17" spans="2:9">
      <c r="B17" s="75">
        <v>3</v>
      </c>
      <c r="C17" s="76"/>
      <c r="D17" s="77" t="s">
        <v>35</v>
      </c>
      <c r="E17" s="78"/>
      <c r="F17" s="79"/>
      <c r="G17" s="80"/>
      <c r="H17" s="81"/>
      <c r="I17" s="81"/>
    </row>
    <row r="18" spans="2:9" ht="38.25">
      <c r="B18" s="53" t="s">
        <v>42</v>
      </c>
      <c r="C18" s="61">
        <v>96386</v>
      </c>
      <c r="D18" s="71" t="s">
        <v>38</v>
      </c>
      <c r="E18" s="61" t="s">
        <v>39</v>
      </c>
      <c r="F18" s="26">
        <f>F12*1.4*0.15</f>
        <v>43.26</v>
      </c>
      <c r="G18" s="72">
        <v>7.61</v>
      </c>
      <c r="H18" s="69">
        <f t="shared" ref="H18" si="2">G18*$H$4+G18</f>
        <v>9.1700499999999998</v>
      </c>
      <c r="I18" s="69">
        <f t="shared" ref="I18" si="3">F18*H18</f>
        <v>396.69636299999996</v>
      </c>
    </row>
    <row r="19" spans="2:9" ht="38.25">
      <c r="B19" s="53" t="s">
        <v>44</v>
      </c>
      <c r="C19" s="61">
        <v>94993</v>
      </c>
      <c r="D19" s="71" t="s">
        <v>40</v>
      </c>
      <c r="E19" s="61" t="s">
        <v>41</v>
      </c>
      <c r="F19" s="26">
        <f>(F12-30)*1.4</f>
        <v>246.39999999999998</v>
      </c>
      <c r="G19" s="72">
        <v>81</v>
      </c>
      <c r="H19" s="69">
        <f t="shared" ref="H19:H23" si="4">G19*$H$4+G19</f>
        <v>97.605000000000004</v>
      </c>
      <c r="I19" s="69">
        <f t="shared" ref="I19:I23" si="5">F19*H19</f>
        <v>24049.871999999999</v>
      </c>
    </row>
    <row r="20" spans="2:9" ht="25.5">
      <c r="B20" s="53" t="s">
        <v>55</v>
      </c>
      <c r="C20" s="61">
        <v>94263</v>
      </c>
      <c r="D20" s="71" t="s">
        <v>53</v>
      </c>
      <c r="E20" s="61" t="s">
        <v>52</v>
      </c>
      <c r="F20" s="26">
        <f>F12</f>
        <v>206</v>
      </c>
      <c r="G20" s="72">
        <v>35.49</v>
      </c>
      <c r="H20" s="69">
        <f t="shared" si="4"/>
        <v>42.765450000000001</v>
      </c>
      <c r="I20" s="69">
        <f t="shared" si="5"/>
        <v>8809.6826999999994</v>
      </c>
    </row>
    <row r="21" spans="2:9">
      <c r="B21" s="75">
        <v>4</v>
      </c>
      <c r="C21" s="76"/>
      <c r="D21" s="77" t="s">
        <v>37</v>
      </c>
      <c r="E21" s="78"/>
      <c r="F21" s="79"/>
      <c r="G21" s="80"/>
      <c r="H21" s="81"/>
      <c r="I21" s="81"/>
    </row>
    <row r="22" spans="2:9">
      <c r="B22" s="53" t="s">
        <v>56</v>
      </c>
      <c r="C22" s="61">
        <v>5213401</v>
      </c>
      <c r="D22" s="71" t="s">
        <v>47</v>
      </c>
      <c r="E22" s="61" t="s">
        <v>41</v>
      </c>
      <c r="F22" s="26">
        <f>105*0.1</f>
        <v>10.5</v>
      </c>
      <c r="G22" s="72">
        <v>34.69</v>
      </c>
      <c r="H22" s="69">
        <f t="shared" si="4"/>
        <v>41.801449999999996</v>
      </c>
      <c r="I22" s="69">
        <f t="shared" si="5"/>
        <v>438.91522499999996</v>
      </c>
    </row>
    <row r="23" spans="2:9" ht="63.75">
      <c r="B23" s="53" t="s">
        <v>57</v>
      </c>
      <c r="C23" s="61" t="s">
        <v>43</v>
      </c>
      <c r="D23" s="71" t="s">
        <v>45</v>
      </c>
      <c r="E23" s="61" t="s">
        <v>48</v>
      </c>
      <c r="F23" s="26">
        <v>3</v>
      </c>
      <c r="G23" s="72">
        <f>203.04+392.72</f>
        <v>595.76</v>
      </c>
      <c r="H23" s="69">
        <f t="shared" si="4"/>
        <v>717.89080000000001</v>
      </c>
      <c r="I23" s="69">
        <f t="shared" si="5"/>
        <v>2153.6723999999999</v>
      </c>
    </row>
    <row r="24" spans="2:9" ht="15" customHeight="1">
      <c r="B24" s="84" t="s">
        <v>8</v>
      </c>
      <c r="C24" s="85"/>
      <c r="D24" s="85"/>
      <c r="E24" s="85"/>
      <c r="F24" s="85"/>
      <c r="G24" s="85"/>
      <c r="H24" s="86"/>
      <c r="I24" s="25">
        <f>SUM(I10:I23)</f>
        <v>151417.76178800003</v>
      </c>
    </row>
    <row r="25" spans="2:9">
      <c r="F25" s="4"/>
      <c r="G25" s="5"/>
    </row>
    <row r="26" spans="2:9">
      <c r="F26" s="4"/>
      <c r="G26" s="5"/>
      <c r="H26" s="13"/>
    </row>
    <row r="27" spans="2:9" ht="22.5" customHeight="1">
      <c r="D27" s="19" t="s">
        <v>4</v>
      </c>
      <c r="E27" s="82" t="s">
        <v>6</v>
      </c>
      <c r="F27" s="82"/>
      <c r="G27" s="82"/>
      <c r="H27" s="82"/>
      <c r="I27" s="82"/>
    </row>
    <row r="28" spans="2:9" ht="22.5" customHeight="1">
      <c r="D28" s="20" t="s">
        <v>5</v>
      </c>
      <c r="E28" s="83" t="s">
        <v>7</v>
      </c>
      <c r="F28" s="83"/>
      <c r="G28" s="83"/>
      <c r="H28" s="83"/>
      <c r="I28" s="83"/>
    </row>
    <row r="29" spans="2:9" ht="15">
      <c r="D29" s="21"/>
      <c r="E29" s="22"/>
      <c r="F29" s="23"/>
      <c r="G29" s="24"/>
      <c r="H29" s="24"/>
      <c r="I29" s="24"/>
    </row>
    <row r="43" spans="1:6">
      <c r="A43" s="6"/>
      <c r="B43" s="6"/>
      <c r="C43" s="6"/>
      <c r="D43" s="6"/>
      <c r="E43" s="6"/>
      <c r="F43" s="6"/>
    </row>
    <row r="48" spans="1:6">
      <c r="A48" s="6"/>
      <c r="B48" s="6"/>
      <c r="C48" s="6"/>
      <c r="D48" s="6"/>
      <c r="E48" s="6"/>
      <c r="F48" s="6"/>
    </row>
  </sheetData>
  <mergeCells count="12">
    <mergeCell ref="E27:I27"/>
    <mergeCell ref="E28:I28"/>
    <mergeCell ref="B24:H24"/>
    <mergeCell ref="B1:I1"/>
    <mergeCell ref="C5:G5"/>
    <mergeCell ref="B2:I2"/>
    <mergeCell ref="B4:C4"/>
    <mergeCell ref="D3:H3"/>
    <mergeCell ref="B3:C3"/>
    <mergeCell ref="D4:F4"/>
    <mergeCell ref="G10:I10"/>
    <mergeCell ref="G11:I11"/>
  </mergeCells>
  <phoneticPr fontId="15" type="noConversion"/>
  <conditionalFormatting sqref="F7:H7">
    <cfRule type="cellIs" dxfId="0" priority="11" stopIfTrue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9" fitToHeight="0" orientation="portrait" verticalDpi="0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workbookViewId="0">
      <selection activeCell="N15" sqref="N15"/>
    </sheetView>
  </sheetViews>
  <sheetFormatPr defaultRowHeight="15"/>
  <cols>
    <col min="1" max="1" width="7.28515625" style="47" bestFit="1" customWidth="1"/>
    <col min="2" max="2" width="46.42578125" style="47" customWidth="1"/>
    <col min="3" max="3" width="14.28515625" style="50" bestFit="1" customWidth="1"/>
    <col min="4" max="4" width="7.28515625" style="51" bestFit="1" customWidth="1"/>
    <col min="5" max="5" width="14.28515625" style="50" bestFit="1" customWidth="1"/>
    <col min="6" max="6" width="8.28515625" style="51" bestFit="1" customWidth="1"/>
    <col min="7" max="7" width="15.85546875" style="47" bestFit="1" customWidth="1"/>
    <col min="8" max="8" width="8.28515625" style="47" bestFit="1" customWidth="1"/>
    <col min="9" max="16384" width="9.140625" style="47"/>
  </cols>
  <sheetData>
    <row r="1" spans="1:8" ht="21" customHeight="1" thickBot="1">
      <c r="A1" s="110" t="s">
        <v>65</v>
      </c>
      <c r="B1" s="111"/>
      <c r="C1" s="111"/>
      <c r="D1" s="111"/>
      <c r="E1" s="111"/>
      <c r="F1" s="111"/>
      <c r="G1" s="111"/>
      <c r="H1" s="112"/>
    </row>
    <row r="2" spans="1:8" ht="16.5" thickBot="1">
      <c r="A2" s="121" t="s">
        <v>12</v>
      </c>
      <c r="B2" s="122"/>
      <c r="C2" s="122"/>
      <c r="D2" s="122"/>
      <c r="E2" s="122"/>
      <c r="F2" s="122"/>
      <c r="G2" s="27"/>
      <c r="H2" s="28"/>
    </row>
    <row r="3" spans="1:8" ht="15.75">
      <c r="A3" s="123" t="s">
        <v>64</v>
      </c>
      <c r="B3" s="124"/>
      <c r="C3" s="124"/>
      <c r="D3" s="124"/>
      <c r="E3" s="124"/>
      <c r="F3" s="124"/>
      <c r="G3" s="29"/>
      <c r="H3" s="30"/>
    </row>
    <row r="4" spans="1:8" ht="15.75">
      <c r="A4" s="125" t="s">
        <v>62</v>
      </c>
      <c r="B4" s="126"/>
      <c r="C4" s="127"/>
      <c r="D4" s="127"/>
      <c r="E4" s="127"/>
      <c r="F4" s="127"/>
      <c r="G4" s="128" t="s">
        <v>61</v>
      </c>
      <c r="H4" s="129"/>
    </row>
    <row r="5" spans="1:8" ht="15.75">
      <c r="A5" s="125"/>
      <c r="B5" s="126"/>
      <c r="C5" s="126"/>
      <c r="D5" s="126"/>
      <c r="E5" s="126"/>
      <c r="F5" s="48"/>
      <c r="G5" s="130"/>
      <c r="H5" s="131"/>
    </row>
    <row r="6" spans="1:8">
      <c r="A6" s="115" t="s">
        <v>0</v>
      </c>
      <c r="B6" s="116" t="s">
        <v>17</v>
      </c>
      <c r="C6" s="113" t="s">
        <v>18</v>
      </c>
      <c r="D6" s="114"/>
      <c r="E6" s="114"/>
      <c r="F6" s="114"/>
      <c r="G6" s="117" t="s">
        <v>19</v>
      </c>
      <c r="H6" s="118"/>
    </row>
    <row r="7" spans="1:8">
      <c r="A7" s="115"/>
      <c r="B7" s="116"/>
      <c r="C7" s="119" t="s">
        <v>20</v>
      </c>
      <c r="D7" s="120"/>
      <c r="E7" s="119" t="s">
        <v>21</v>
      </c>
      <c r="F7" s="120"/>
      <c r="G7" s="117"/>
      <c r="H7" s="118"/>
    </row>
    <row r="8" spans="1:8">
      <c r="A8" s="115"/>
      <c r="B8" s="116"/>
      <c r="C8" s="39" t="s">
        <v>22</v>
      </c>
      <c r="D8" s="42" t="s">
        <v>23</v>
      </c>
      <c r="E8" s="39" t="s">
        <v>22</v>
      </c>
      <c r="F8" s="42" t="s">
        <v>23</v>
      </c>
      <c r="G8" s="31" t="s">
        <v>22</v>
      </c>
      <c r="H8" s="32" t="s">
        <v>23</v>
      </c>
    </row>
    <row r="9" spans="1:8">
      <c r="A9" s="49">
        <v>1</v>
      </c>
      <c r="B9" s="59" t="str">
        <f>Orçamento!D9</f>
        <v>PAVIMENTAÇÃO</v>
      </c>
      <c r="C9" s="40">
        <f>D9*$G9</f>
        <v>33907.116630000004</v>
      </c>
      <c r="D9" s="43">
        <v>0.3</v>
      </c>
      <c r="E9" s="41">
        <f>F9*$G9</f>
        <v>79116.60547000001</v>
      </c>
      <c r="F9" s="45">
        <v>0.7</v>
      </c>
      <c r="G9" s="33">
        <f>Orçamento!I12+Orçamento!I13</f>
        <v>113023.72210000001</v>
      </c>
      <c r="H9" s="34">
        <f>G9/$G$14</f>
        <v>0.74643635439707856</v>
      </c>
    </row>
    <row r="10" spans="1:8">
      <c r="A10" s="49">
        <v>2</v>
      </c>
      <c r="B10" s="59" t="str">
        <f>Orçamento!D14</f>
        <v>DRENAGEM</v>
      </c>
      <c r="C10" s="40">
        <f>D10*$G10</f>
        <v>2545.2009999999996</v>
      </c>
      <c r="D10" s="43">
        <v>1</v>
      </c>
      <c r="E10" s="41">
        <f>F10*$G10</f>
        <v>0</v>
      </c>
      <c r="F10" s="45"/>
      <c r="G10" s="33">
        <f>Orçamento!I15</f>
        <v>2545.2009999999996</v>
      </c>
      <c r="H10" s="34">
        <f>G10/$G$14</f>
        <v>1.6809131042126581E-2</v>
      </c>
    </row>
    <row r="11" spans="1:8">
      <c r="A11" s="49">
        <v>3</v>
      </c>
      <c r="B11" s="59" t="str">
        <f>Orçamento!D17</f>
        <v>CALÇADAS</v>
      </c>
      <c r="C11" s="40">
        <f>D11*$G11</f>
        <v>23279.375744099994</v>
      </c>
      <c r="D11" s="43">
        <v>0.7</v>
      </c>
      <c r="E11" s="41">
        <f>F11*$G11</f>
        <v>9976.8753188999981</v>
      </c>
      <c r="F11" s="45">
        <v>0.3</v>
      </c>
      <c r="G11" s="33">
        <f>Orçamento!I18+Orçamento!I19+Orçamento!I20</f>
        <v>33256.251062999996</v>
      </c>
      <c r="H11" s="34">
        <f>G11/$G$14</f>
        <v>0.21963243063625562</v>
      </c>
    </row>
    <row r="12" spans="1:8" ht="15.75" thickBot="1">
      <c r="A12" s="49">
        <v>4</v>
      </c>
      <c r="B12" s="59" t="str">
        <f>Orçamento!D21</f>
        <v>SINALIZAÇÃO HORIZONTAL E VERTICAL</v>
      </c>
      <c r="C12" s="40">
        <f>D12*$G12</f>
        <v>0</v>
      </c>
      <c r="D12" s="43"/>
      <c r="E12" s="41">
        <f>F12*$G12</f>
        <v>2592.5876250000001</v>
      </c>
      <c r="F12" s="45">
        <v>1</v>
      </c>
      <c r="G12" s="33">
        <f>Orçamento!I22+Orçamento!I23</f>
        <v>2592.5876250000001</v>
      </c>
      <c r="H12" s="34">
        <f>G12/$G$14</f>
        <v>1.712208392453906E-2</v>
      </c>
    </row>
    <row r="13" spans="1:8" ht="15.75" thickBot="1">
      <c r="A13" s="137" t="s">
        <v>24</v>
      </c>
      <c r="B13" s="138"/>
      <c r="C13" s="35">
        <f>SUM(C9:C12)</f>
        <v>59731.693374099996</v>
      </c>
      <c r="D13" s="57">
        <f>C13/$G$14</f>
        <v>0.39448273880662904</v>
      </c>
      <c r="E13" s="35">
        <f>SUM(E9:E12)</f>
        <v>91686.068413900008</v>
      </c>
      <c r="F13" s="58">
        <f>E13/$G$14</f>
        <v>0.60551726119337079</v>
      </c>
      <c r="G13" s="60">
        <f>SUM(G9:G12)</f>
        <v>151417.761788</v>
      </c>
      <c r="H13" s="36">
        <f>SUM(H9:H12)</f>
        <v>0.99999999999999978</v>
      </c>
    </row>
    <row r="14" spans="1:8" ht="15.75" thickBot="1">
      <c r="A14" s="139" t="s">
        <v>25</v>
      </c>
      <c r="B14" s="140"/>
      <c r="C14" s="37">
        <f>C13</f>
        <v>59731.693374099996</v>
      </c>
      <c r="D14" s="44">
        <f>D13</f>
        <v>0.39448273880662904</v>
      </c>
      <c r="E14" s="38">
        <f>E13+C14</f>
        <v>151417.761788</v>
      </c>
      <c r="F14" s="46">
        <f>D14+F13</f>
        <v>0.99999999999999978</v>
      </c>
      <c r="G14" s="141">
        <f>Orçamento!I24</f>
        <v>151417.76178800003</v>
      </c>
      <c r="H14" s="142"/>
    </row>
    <row r="15" spans="1:8" ht="39.75" customHeight="1" thickBot="1">
      <c r="A15" s="132"/>
      <c r="B15" s="133"/>
      <c r="C15" s="134" t="s">
        <v>26</v>
      </c>
      <c r="D15" s="135"/>
      <c r="E15" s="135"/>
      <c r="F15" s="135"/>
      <c r="G15" s="135"/>
      <c r="H15" s="136"/>
    </row>
  </sheetData>
  <mergeCells count="18">
    <mergeCell ref="A15:B15"/>
    <mergeCell ref="C15:F15"/>
    <mergeCell ref="G15:H15"/>
    <mergeCell ref="A13:B13"/>
    <mergeCell ref="A14:B14"/>
    <mergeCell ref="G14:H14"/>
    <mergeCell ref="A1:H1"/>
    <mergeCell ref="C6:F6"/>
    <mergeCell ref="A6:A8"/>
    <mergeCell ref="B6:B8"/>
    <mergeCell ref="G6:H7"/>
    <mergeCell ref="C7:D7"/>
    <mergeCell ref="E7:F7"/>
    <mergeCell ref="A2:F2"/>
    <mergeCell ref="A3:F3"/>
    <mergeCell ref="A4:F4"/>
    <mergeCell ref="G4:H5"/>
    <mergeCell ref="A5:E5"/>
  </mergeCells>
  <pageMargins left="0.51181102362204722" right="0.31496062992125984" top="0.78740157480314965" bottom="0.78740157480314965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</vt:lpstr>
      <vt:lpstr>Cronograma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Planejamento00</cp:lastModifiedBy>
  <cp:lastPrinted>2022-10-17T18:05:58Z</cp:lastPrinted>
  <dcterms:created xsi:type="dcterms:W3CDTF">2015-09-18T14:32:25Z</dcterms:created>
  <dcterms:modified xsi:type="dcterms:W3CDTF">2022-11-04T19:44:31Z</dcterms:modified>
</cp:coreProperties>
</file>