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Orçamento" sheetId="1" r:id="rId1"/>
    <sheet name="Cronograma" sheetId="2" r:id="rId2"/>
  </sheets>
  <definedNames>
    <definedName name="_xlnm.Print_Area" localSheetId="0">Orçamento!$B$1:$I$42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F16" i="1"/>
  <c r="F35" i="1"/>
  <c r="F30" i="1"/>
  <c r="F33" i="1"/>
  <c r="F32" i="1"/>
  <c r="F31" i="1"/>
  <c r="F26" i="1"/>
  <c r="F24" i="1"/>
  <c r="F23" i="1"/>
  <c r="I24" i="1"/>
  <c r="H24" i="1"/>
  <c r="H26" i="1"/>
  <c r="I26" i="1" l="1"/>
  <c r="F20" i="1"/>
  <c r="F22" i="1"/>
  <c r="F15" i="1"/>
  <c r="F21" i="1"/>
  <c r="F38" i="1"/>
  <c r="F39" i="1" s="1"/>
  <c r="F40" i="1"/>
  <c r="H38" i="1"/>
  <c r="H39" i="1"/>
  <c r="H40" i="1"/>
  <c r="H41" i="1"/>
  <c r="I41" i="1" s="1"/>
  <c r="F25" i="1"/>
  <c r="F28" i="1"/>
  <c r="F37" i="1"/>
  <c r="F36" i="1"/>
  <c r="H36" i="1"/>
  <c r="H37" i="1"/>
  <c r="H35" i="1"/>
  <c r="I35" i="1" s="1"/>
  <c r="F27" i="1"/>
  <c r="F19" i="1"/>
  <c r="F17" i="1"/>
  <c r="F14" i="1"/>
  <c r="F13" i="1"/>
  <c r="F11" i="1"/>
  <c r="I40" i="1" l="1"/>
  <c r="I38" i="1"/>
  <c r="I39" i="1"/>
  <c r="I36" i="1"/>
  <c r="I37" i="1"/>
  <c r="H33" i="1"/>
  <c r="H32" i="1"/>
  <c r="H31" i="1"/>
  <c r="H30" i="1"/>
  <c r="H28" i="1"/>
  <c r="H27" i="1"/>
  <c r="H25" i="1"/>
  <c r="H23" i="1"/>
  <c r="H22" i="1"/>
  <c r="H21" i="1"/>
  <c r="H20" i="1"/>
  <c r="H19" i="1"/>
  <c r="H17" i="1"/>
  <c r="H16" i="1"/>
  <c r="H15" i="1"/>
  <c r="H14" i="1"/>
  <c r="H13" i="1"/>
  <c r="H11" i="1"/>
  <c r="I13" i="2" l="1"/>
  <c r="I14" i="1"/>
  <c r="I16" i="1"/>
  <c r="I19" i="1"/>
  <c r="I21" i="1"/>
  <c r="I23" i="1"/>
  <c r="I22" i="1"/>
  <c r="I17" i="1"/>
  <c r="I33" i="1"/>
  <c r="I25" i="1"/>
  <c r="I30" i="1"/>
  <c r="I32" i="1"/>
  <c r="I28" i="1"/>
  <c r="I13" i="1"/>
  <c r="I15" i="1"/>
  <c r="I27" i="1"/>
  <c r="I11" i="1"/>
  <c r="I9" i="2" s="1"/>
  <c r="I20" i="1"/>
  <c r="I31" i="1"/>
  <c r="I12" i="2" l="1"/>
  <c r="I11" i="2"/>
  <c r="I10" i="2"/>
  <c r="I14" i="2" s="1"/>
  <c r="I42" i="1"/>
  <c r="I9" i="1" s="1"/>
  <c r="E10" i="2" l="1"/>
  <c r="G10" i="2"/>
  <c r="C10" i="2"/>
  <c r="G11" i="2" l="1"/>
  <c r="C11" i="2"/>
  <c r="E11" i="2"/>
  <c r="E12" i="2"/>
  <c r="C12" i="2"/>
  <c r="G12" i="2"/>
  <c r="E13" i="2"/>
  <c r="G13" i="2"/>
  <c r="C13" i="2"/>
  <c r="C9" i="2" l="1"/>
  <c r="E9" i="2"/>
  <c r="G9" i="2"/>
  <c r="I15" i="2" l="1"/>
  <c r="J9" i="2" s="1"/>
  <c r="G14" i="2" l="1"/>
  <c r="H14" i="2" s="1"/>
  <c r="C14" i="2"/>
  <c r="D14" i="2" s="1"/>
  <c r="D15" i="2" s="1"/>
  <c r="J11" i="2"/>
  <c r="J12" i="2"/>
  <c r="J10" i="2"/>
  <c r="J13" i="2"/>
  <c r="E14" i="2"/>
  <c r="C15" i="2" l="1"/>
  <c r="E15" i="2" s="1"/>
  <c r="G15" i="2" s="1"/>
  <c r="J14" i="2"/>
  <c r="F14" i="2"/>
  <c r="F15" i="2" s="1"/>
  <c r="H15" i="2" s="1"/>
</calcChain>
</file>

<file path=xl/sharedStrings.xml><?xml version="1.0" encoding="utf-8"?>
<sst xmlns="http://schemas.openxmlformats.org/spreadsheetml/2006/main" count="136" uniqueCount="96">
  <si>
    <t>ITEM</t>
  </si>
  <si>
    <t>CÓDIGO</t>
  </si>
  <si>
    <t>DESCRIÇÃO DOS SERVIÇOS</t>
  </si>
  <si>
    <t>UNID.</t>
  </si>
  <si>
    <t>QUANT.</t>
  </si>
  <si>
    <t>m</t>
  </si>
  <si>
    <t>m³</t>
  </si>
  <si>
    <t>m²</t>
  </si>
  <si>
    <t>kg</t>
  </si>
  <si>
    <t>Valor TOTAL com BDI incluso</t>
  </si>
  <si>
    <t xml:space="preserve">Valor TOTAL </t>
  </si>
  <si>
    <t>Valor UNIT. C/ BDI</t>
  </si>
  <si>
    <t>Valor. UNIT. S/ BDI</t>
  </si>
  <si>
    <t>MUNICÍPIO: CAMPO ALEGRE</t>
  </si>
  <si>
    <t>BDI</t>
  </si>
  <si>
    <t>PROJETO:</t>
  </si>
  <si>
    <t>LOCALIZAÇÃO:</t>
  </si>
  <si>
    <t>Lastro de concreto magro, aplicado em blocos de coroamento ou sapatas, espessura de 3 cm. Af_08/2017</t>
  </si>
  <si>
    <t>Concreto FCK = 25mpa, traço 1:2,3:2,7 (cimento/ areia média/ brita 1)- preparo mecânico com betoneira 600 l. Af_07/2016</t>
  </si>
  <si>
    <t>Fabricação, montagem e desmontagem de fôrma para viga baldrame, em madeira serrada, e=25 mm, 4 utilizações. Af_06/2017</t>
  </si>
  <si>
    <t>Estaca broca de concreto, diâmetro de 20cm, escavação manual com trado concha, com armadura de arranque. Af_05/2020</t>
  </si>
  <si>
    <t>Armação de pilar ou viga de uma estrutura convencional de concreto armado em uma edificação térrea ou sobrado utilizando aço CA-60 de 5,0 mm - montagem. Af_12/2014</t>
  </si>
  <si>
    <t>Armação de pilar ou viga de uma estrutura convencional de concreto armado em uma edificação térrea ou sobrado utilizando aço CA-50 de 8,0 mm - montagem. Af_12/2015</t>
  </si>
  <si>
    <t>Armação de pilar ou viga de uma estrutura convencional de concreto armado em uma edificação térrea ou sobrado utilizando aço CA-50 de 10,0 mm - montagem. Af_12/2015</t>
  </si>
  <si>
    <t>m3</t>
  </si>
  <si>
    <t>m2</t>
  </si>
  <si>
    <t>DISCRIMINAÇÃO</t>
  </si>
  <si>
    <t>PERÍODO</t>
  </si>
  <si>
    <t>TOTAL</t>
  </si>
  <si>
    <t>R$</t>
  </si>
  <si>
    <t>%</t>
  </si>
  <si>
    <t>TOTAL NO MÊS (SIMPLES)</t>
  </si>
  <si>
    <t>TOTAL NO MÊS (ACUMULADO)</t>
  </si>
  <si>
    <t>NOME E Nº CREA DO RESPONSÁVEL TÉCNICO:                                   Bruno Seefeld   CREA-SC -   114853-4</t>
  </si>
  <si>
    <t>Sapata corrida - 0,50x0,20m</t>
  </si>
  <si>
    <t>Pilares e muro de blocos de concreto</t>
  </si>
  <si>
    <t>Dreno longitudinal 20x30cm</t>
  </si>
  <si>
    <t>Tubo PVC, série r, água pluvial, DN 40 mm, fornecido e instalado em ramal de encaminhamento. Af_12/2014</t>
  </si>
  <si>
    <t>Enchimento de brita para dreno, lançamento mecanizado. Af_07/2021</t>
  </si>
  <si>
    <t>Geotêxtil não tecido 100% poliéster, resistência a tração de 9 KN/m (RT - 9), instalado em dreno - fornecimento e instalação. Af_07/2021</t>
  </si>
  <si>
    <t xml:space="preserve"> Rua Cel. Bento de Amorin, Bairro Centro</t>
  </si>
  <si>
    <t>Muro de Contenção - Praça Juarez Cunha</t>
  </si>
  <si>
    <t>Impermeabilização de superfície com emulsão asfáltica, 2 demãos af_06/2018</t>
  </si>
  <si>
    <t>Aplicação manual de fundo selador acrílico em panos cegos de fachada (sem presença de vãos) de edifícios de múltiplos pavimentos. Af_06/2014</t>
  </si>
  <si>
    <t>Aplicação manual de pintura com tinta látex acrílica em paredes, duas demãos. Af_06/2014</t>
  </si>
  <si>
    <t>Aterro mecanizado de vala com retroescavadeira (capacidade da caçamba da retro: 0,26 m³ / potência: 88 hp), largura de 0,8 a 1,5 m, profundidade de 1,5 a 3,0 m, com solo argilo-arenoso. Af_05/2016</t>
  </si>
  <si>
    <t>Massa única, para recebimento de pintura, em argamassa traço 1:2:8, preparo manual, aplicada manualmente em faces internas de paredes, espessura de 10mm, com execução de taliscas. Af_06/2014</t>
  </si>
  <si>
    <t>UND</t>
  </si>
  <si>
    <t>Podocarpo, mínimo h=1,00</t>
  </si>
  <si>
    <t>Alvenaria de blocos de concreto estrutural 14x19x39 cm, (espessura 14cm), FBK = 4,5 MPa, para paredes com área líquida maior ou igual a 6m², sem vãos, utilizando palheta. Af_12/2014</t>
  </si>
  <si>
    <t>Concretagem de pilares, FCK = 25 MPa, com uso de baldes em edificação com seção média de pilares menor ou igual a 0,25 m² - lançamento, adensamento e acabamento. Af_12/2015</t>
  </si>
  <si>
    <t>Concretagem de vigas e lajes, FCK=20 MPa, para qualquer tipo de laje com baldes em edificação térrea, com área média de lajes menor ou igual a 20 m² - lançamento, adensamento e acabamento. Af_12/2015</t>
  </si>
  <si>
    <t>Concreto FCK = 25mpa, traço 1:2,3:2,7 (cimento/ areia média/ brita 1)- preparo mecânico com betoneira 600 l. Af_07/2016 - Enchimento blocos de concreto</t>
  </si>
  <si>
    <t>Ancôras - 120x15x15 - 10 unidades</t>
  </si>
  <si>
    <t>1ª Quinzena</t>
  </si>
  <si>
    <t>2ª Quinzena</t>
  </si>
  <si>
    <t>3ª Quinzena</t>
  </si>
  <si>
    <t>DATA : 01/2022</t>
  </si>
  <si>
    <t xml:space="preserve">PLANILHA DE CRONOGRAMA FÍSICO-FINANCEIRO </t>
  </si>
  <si>
    <t>PROJETO: Muro de Contenção - Praça Juarez Cunha</t>
  </si>
  <si>
    <t>LOCALIZAÇÃO:   Rua Cel. Bento de Amorin, Bairro Centro</t>
  </si>
  <si>
    <t>1.1</t>
  </si>
  <si>
    <t>1.1.1</t>
  </si>
  <si>
    <t>1.2</t>
  </si>
  <si>
    <t>1.2.1</t>
  </si>
  <si>
    <t>1.2.2</t>
  </si>
  <si>
    <t>1.2.3</t>
  </si>
  <si>
    <t>1.2.4</t>
  </si>
  <si>
    <t>1.2.5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</si>
  <si>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</si>
  <si>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</si>
  <si>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</si>
  <si>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</si>
  <si>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</si>
  <si>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</si>
  <si>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</si>
  <si>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</si>
  <si>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</si>
  <si>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</si>
  <si>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</si>
  <si>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1.4</t>
  </si>
  <si>
    <t>MURO DE CONTENÇÃO</t>
  </si>
  <si>
    <t>1.4.1</t>
  </si>
  <si>
    <t>1.4.2</t>
  </si>
  <si>
    <t>1.4.3</t>
  </si>
  <si>
    <t>1.4.4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</si>
  <si>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</si>
  <si>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</si>
  <si>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</si>
  <si>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</si>
  <si>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</si>
  <si>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</si>
  <si>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</si>
  <si>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</si>
  <si>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Estacas</t>
  </si>
  <si>
    <t xml:space="preserve">PLANILHA DE ORÇAMENTO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</si>
</sst>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0.00;[Red]0.00"/>
    <numFmt numFmtId="167" formatCode="#,##0.00;[Red]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5" fontId="5" fillId="0" borderId="0" applyBorder="0" applyProtection="0"/>
    <xf numFmtId="0" fontId="6" fillId="0" borderId="0" applyNumberFormat="0" applyBorder="0" applyProtection="0"/>
    <xf numFmtId="0" fontId="7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44" fontId="3" fillId="0" borderId="0" xfId="1" applyFont="1" applyFill="1" applyBorder="1" applyAlignment="1">
      <alignment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164" fontId="3" fillId="2" borderId="5" xfId="4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vertical="center" wrapText="1"/>
    </xf>
    <xf numFmtId="0" fontId="2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" fillId="0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wrapText="1"/>
    </xf>
    <xf numFmtId="0" fontId="2" fillId="0" borderId="0" xfId="3" applyFont="1" applyFill="1" applyAlignment="1">
      <alignment horizontal="left" vertical="center" wrapText="1"/>
    </xf>
    <xf numFmtId="164" fontId="2" fillId="0" borderId="0" xfId="4" applyFont="1" applyFill="1" applyAlignment="1">
      <alignment horizontal="center" vertical="center" wrapText="1"/>
    </xf>
    <xf numFmtId="44" fontId="2" fillId="0" borderId="0" xfId="1" applyFont="1" applyFill="1" applyAlignment="1">
      <alignment vertical="center" wrapText="1"/>
    </xf>
    <xf numFmtId="164" fontId="2" fillId="3" borderId="4" xfId="4" applyFont="1" applyFill="1" applyBorder="1" applyAlignment="1">
      <alignment vertical="center" wrapText="1"/>
    </xf>
    <xf numFmtId="167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44" fontId="3" fillId="6" borderId="1" xfId="1" applyNumberFormat="1" applyFont="1" applyFill="1" applyBorder="1" applyAlignment="1">
      <alignment vertical="center" wrapText="1"/>
    </xf>
    <xf numFmtId="164" fontId="2" fillId="5" borderId="1" xfId="4" applyFont="1" applyFill="1" applyBorder="1" applyAlignment="1">
      <alignment horizontal="right" vertical="center" wrapText="1"/>
    </xf>
    <xf numFmtId="164" fontId="2" fillId="5" borderId="21" xfId="4" applyFont="1" applyFill="1" applyBorder="1" applyAlignment="1">
      <alignment horizontal="right" vertical="center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44" fontId="14" fillId="4" borderId="1" xfId="1" applyFont="1" applyFill="1" applyBorder="1" applyAlignment="1">
      <alignment horizontal="center" vertical="center" wrapText="1"/>
    </xf>
    <xf numFmtId="10" fontId="14" fillId="3" borderId="20" xfId="8" applyNumberFormat="1" applyFont="1" applyFill="1" applyBorder="1" applyAlignment="1">
      <alignment horizontal="center" vertical="center" wrapText="1"/>
    </xf>
    <xf numFmtId="44" fontId="14" fillId="3" borderId="16" xfId="1" applyFont="1" applyFill="1" applyBorder="1" applyAlignment="1">
      <alignment horizontal="right" wrapText="1"/>
    </xf>
    <xf numFmtId="10" fontId="14" fillId="3" borderId="39" xfId="8" applyNumberFormat="1" applyFont="1" applyFill="1" applyBorder="1" applyAlignment="1">
      <alignment horizontal="center" wrapText="1"/>
    </xf>
    <xf numFmtId="44" fontId="14" fillId="3" borderId="40" xfId="1" applyFont="1" applyFill="1" applyBorder="1" applyAlignment="1">
      <alignment horizontal="right" vertical="center" wrapText="1"/>
    </xf>
    <xf numFmtId="44" fontId="14" fillId="3" borderId="41" xfId="1" applyFont="1" applyFill="1" applyBorder="1" applyAlignment="1">
      <alignment horizontal="right" vertical="center" wrapText="1"/>
    </xf>
    <xf numFmtId="44" fontId="13" fillId="3" borderId="1" xfId="1" applyFont="1" applyFill="1" applyBorder="1" applyAlignment="1">
      <alignment horizontal="center" vertical="top" wrapText="1"/>
    </xf>
    <xf numFmtId="44" fontId="14" fillId="7" borderId="1" xfId="1" applyFont="1" applyFill="1" applyBorder="1" applyAlignment="1">
      <alignment horizontal="center" vertical="center" wrapText="1"/>
    </xf>
    <xf numFmtId="44" fontId="14" fillId="0" borderId="1" xfId="1" applyFont="1" applyBorder="1" applyAlignment="1">
      <alignment horizontal="center" vertical="center" wrapText="1"/>
    </xf>
    <xf numFmtId="44" fontId="10" fillId="0" borderId="30" xfId="1" applyFont="1" applyBorder="1" applyAlignment="1">
      <alignment horizontal="left" vertical="top" wrapText="1"/>
    </xf>
    <xf numFmtId="44" fontId="10" fillId="0" borderId="0" xfId="1" applyFont="1" applyBorder="1" applyAlignment="1">
      <alignment horizontal="left" vertical="top" wrapText="1"/>
    </xf>
    <xf numFmtId="44" fontId="2" fillId="0" borderId="30" xfId="1" applyFont="1" applyBorder="1" applyAlignment="1">
      <alignment horizontal="left" vertical="top" wrapText="1"/>
    </xf>
    <xf numFmtId="9" fontId="13" fillId="3" borderId="1" xfId="2" applyFont="1" applyFill="1" applyBorder="1" applyAlignment="1">
      <alignment horizontal="center" vertical="top" wrapText="1"/>
    </xf>
    <xf numFmtId="9" fontId="14" fillId="7" borderId="1" xfId="2" applyFont="1" applyFill="1" applyBorder="1" applyAlignment="1">
      <alignment horizontal="center" vertical="center" wrapText="1"/>
    </xf>
    <xf numFmtId="9" fontId="14" fillId="3" borderId="41" xfId="2" applyFont="1" applyFill="1" applyBorder="1" applyAlignment="1">
      <alignment vertical="center" wrapText="1"/>
    </xf>
    <xf numFmtId="9" fontId="14" fillId="0" borderId="1" xfId="2" applyFont="1" applyBorder="1" applyAlignment="1">
      <alignment horizontal="center" vertical="center" wrapText="1"/>
    </xf>
    <xf numFmtId="9" fontId="14" fillId="3" borderId="42" xfId="2" applyFont="1" applyFill="1" applyBorder="1" applyAlignment="1">
      <alignment horizontal="right" vertical="center" wrapText="1"/>
    </xf>
    <xf numFmtId="9" fontId="10" fillId="0" borderId="30" xfId="2" applyFont="1" applyBorder="1" applyAlignment="1">
      <alignment horizontal="left" vertical="top" wrapText="1"/>
    </xf>
    <xf numFmtId="9" fontId="10" fillId="0" borderId="0" xfId="2" applyFont="1" applyBorder="1" applyAlignment="1">
      <alignment horizontal="left" vertical="top" wrapText="1"/>
    </xf>
    <xf numFmtId="9" fontId="2" fillId="0" borderId="30" xfId="2" applyFont="1" applyBorder="1" applyAlignment="1">
      <alignment horizontal="left" vertical="top" wrapText="1"/>
    </xf>
    <xf numFmtId="0" fontId="0" fillId="0" borderId="0" xfId="0" applyAlignment="1">
      <alignment wrapText="1"/>
    </xf>
    <xf numFmtId="44" fontId="0" fillId="0" borderId="23" xfId="1" applyFont="1" applyBorder="1" applyAlignment="1">
      <alignment wrapText="1"/>
    </xf>
    <xf numFmtId="9" fontId="0" fillId="0" borderId="23" xfId="2" applyFont="1" applyBorder="1" applyAlignment="1">
      <alignment wrapText="1"/>
    </xf>
    <xf numFmtId="9" fontId="10" fillId="0" borderId="35" xfId="2" applyFont="1" applyBorder="1" applyAlignment="1">
      <alignment horizontal="left" vertical="center" wrapText="1"/>
    </xf>
    <xf numFmtId="44" fontId="10" fillId="0" borderId="0" xfId="1" applyFont="1" applyBorder="1" applyAlignment="1">
      <alignment horizontal="left" vertical="center" wrapText="1"/>
    </xf>
    <xf numFmtId="9" fontId="10" fillId="0" borderId="0" xfId="2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top" wrapText="1"/>
    </xf>
    <xf numFmtId="44" fontId="0" fillId="0" borderId="0" xfId="1" applyFont="1" applyAlignment="1">
      <alignment wrapText="1"/>
    </xf>
    <xf numFmtId="9" fontId="0" fillId="0" borderId="0" xfId="2" applyFont="1" applyAlignment="1">
      <alignment wrapText="1"/>
    </xf>
    <xf numFmtId="164" fontId="2" fillId="5" borderId="21" xfId="4" applyFont="1" applyFill="1" applyBorder="1" applyAlignment="1">
      <alignment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44" fontId="2" fillId="0" borderId="25" xfId="1" applyFont="1" applyFill="1" applyBorder="1" applyAlignment="1">
      <alignment vertical="center" wrapText="1"/>
    </xf>
    <xf numFmtId="44" fontId="2" fillId="5" borderId="14" xfId="1" applyFont="1" applyFill="1" applyBorder="1" applyAlignment="1">
      <alignment vertical="center" wrapText="1"/>
    </xf>
    <xf numFmtId="44" fontId="2" fillId="5" borderId="14" xfId="1" applyNumberFormat="1" applyFont="1" applyFill="1" applyBorder="1" applyAlignment="1">
      <alignment vertical="center" wrapText="1"/>
    </xf>
    <xf numFmtId="0" fontId="3" fillId="5" borderId="1" xfId="3" applyFont="1" applyFill="1" applyBorder="1" applyAlignment="1">
      <alignment horizontal="left" vertical="center" wrapText="1"/>
    </xf>
    <xf numFmtId="0" fontId="9" fillId="0" borderId="34" xfId="0" applyFont="1" applyBorder="1" applyAlignment="1">
      <alignment vertical="center" wrapText="1"/>
    </xf>
    <xf numFmtId="0" fontId="3" fillId="0" borderId="41" xfId="3" applyFont="1" applyFill="1" applyBorder="1" applyAlignment="1">
      <alignment horizontal="center" vertical="center" wrapText="1"/>
    </xf>
    <xf numFmtId="10" fontId="3" fillId="0" borderId="43" xfId="2" applyNumberFormat="1" applyFont="1" applyFill="1" applyBorder="1" applyAlignment="1">
      <alignment vertical="center" wrapText="1"/>
    </xf>
    <xf numFmtId="9" fontId="14" fillId="3" borderId="17" xfId="2" applyFont="1" applyFill="1" applyBorder="1" applyAlignment="1">
      <alignment horizontal="center" vertical="center" wrapText="1"/>
    </xf>
    <xf numFmtId="9" fontId="14" fillId="3" borderId="37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44" fontId="14" fillId="3" borderId="38" xfId="1" applyFont="1" applyFill="1" applyBorder="1" applyAlignment="1">
      <alignment horizontal="right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1" xfId="3" applyFont="1" applyFill="1" applyBorder="1" applyAlignment="1">
      <alignment vertical="center" wrapText="1"/>
    </xf>
    <xf numFmtId="0" fontId="2" fillId="0" borderId="21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horizontal="left" vertical="center" wrapText="1"/>
    </xf>
    <xf numFmtId="0" fontId="3" fillId="0" borderId="21" xfId="3" applyFont="1" applyFill="1" applyBorder="1" applyAlignment="1">
      <alignment horizontal="left" vertical="center" wrapText="1"/>
    </xf>
    <xf numFmtId="0" fontId="2" fillId="0" borderId="21" xfId="3" applyFont="1" applyFill="1" applyBorder="1" applyAlignment="1">
      <alignment vertical="center" wrapText="1"/>
    </xf>
    <xf numFmtId="0" fontId="2" fillId="0" borderId="0" xfId="3" applyFont="1" applyFill="1" applyAlignment="1">
      <alignment vertical="center" wrapText="1"/>
    </xf>
    <xf numFmtId="0" fontId="3" fillId="3" borderId="15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vertical="center" wrapText="1"/>
    </xf>
    <xf numFmtId="44" fontId="3" fillId="3" borderId="4" xfId="1" applyFont="1" applyFill="1" applyBorder="1" applyAlignment="1">
      <alignment vertical="center" wrapText="1"/>
    </xf>
    <xf numFmtId="44" fontId="3" fillId="3" borderId="6" xfId="1" applyNumberFormat="1" applyFont="1" applyFill="1" applyBorder="1" applyAlignment="1">
      <alignment vertical="center" wrapText="1"/>
    </xf>
    <xf numFmtId="44" fontId="2" fillId="0" borderId="1" xfId="1" applyFont="1" applyFill="1" applyBorder="1" applyAlignment="1">
      <alignment vertical="center" wrapText="1"/>
    </xf>
    <xf numFmtId="44" fontId="2" fillId="0" borderId="1" xfId="1" applyNumberFormat="1" applyFont="1" applyFill="1" applyBorder="1" applyAlignment="1">
      <alignment vertical="center" wrapText="1"/>
    </xf>
    <xf numFmtId="44" fontId="2" fillId="0" borderId="14" xfId="1" applyFont="1" applyFill="1" applyBorder="1" applyAlignment="1">
      <alignment vertical="center" wrapText="1"/>
    </xf>
    <xf numFmtId="44" fontId="2" fillId="0" borderId="14" xfId="1" applyNumberFormat="1" applyFont="1" applyFill="1" applyBorder="1" applyAlignment="1">
      <alignment vertical="center" wrapText="1"/>
    </xf>
    <xf numFmtId="0" fontId="3" fillId="5" borderId="0" xfId="3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right" vertical="center" wrapText="1"/>
    </xf>
    <xf numFmtId="44" fontId="2" fillId="5" borderId="21" xfId="1" applyFont="1" applyFill="1" applyBorder="1" applyAlignment="1">
      <alignment horizontal="right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left" vertical="center" wrapText="1"/>
    </xf>
    <xf numFmtId="44" fontId="2" fillId="5" borderId="10" xfId="1" applyFont="1" applyFill="1" applyBorder="1" applyAlignment="1">
      <alignment horizontal="right" vertical="center" wrapText="1"/>
    </xf>
    <xf numFmtId="2" fontId="2" fillId="0" borderId="0" xfId="3" applyNumberFormat="1" applyFont="1" applyFill="1" applyAlignment="1">
      <alignment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4" fontId="3" fillId="6" borderId="7" xfId="1" applyFont="1" applyFill="1" applyBorder="1" applyAlignment="1">
      <alignment horizontal="right" vertical="center" wrapText="1"/>
    </xf>
    <xf numFmtId="44" fontId="3" fillId="6" borderId="8" xfId="1" applyFont="1" applyFill="1" applyBorder="1" applyAlignment="1">
      <alignment horizontal="right" vertical="center" wrapText="1"/>
    </xf>
    <xf numFmtId="44" fontId="3" fillId="6" borderId="9" xfId="1" applyFont="1" applyFill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0" xfId="0" applyFont="1" applyFill="1" applyBorder="1" applyAlignment="1">
      <alignment horizontal="center" vertical="top" wrapText="1"/>
    </xf>
    <xf numFmtId="0" fontId="13" fillId="3" borderId="41" xfId="0" applyFont="1" applyFill="1" applyBorder="1" applyAlignment="1">
      <alignment horizontal="center" vertical="top" wrapText="1"/>
    </xf>
    <xf numFmtId="44" fontId="14" fillId="3" borderId="15" xfId="1" applyFont="1" applyFill="1" applyBorder="1" applyAlignment="1">
      <alignment horizontal="center" wrapText="1"/>
    </xf>
    <xf numFmtId="44" fontId="14" fillId="3" borderId="6" xfId="1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0" fillId="0" borderId="27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11" fillId="0" borderId="22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</cellXfs>
  <cellStyles count="11">
    <cellStyle name="Excel Built-in Excel Built-in Excel Built-in Excel Built-in Excel Built-in Excel Built-in Excel Built-in Separador de milhares 4" xfId="5"/>
    <cellStyle name="Excel Built-in Normal" xfId="6"/>
    <cellStyle name="Moeda" xfId="1" builtinId="4"/>
    <cellStyle name="Normal" xfId="0" builtinId="0"/>
    <cellStyle name="Normal 2" xfId="3"/>
    <cellStyle name="Normal 3 3" xfId="7"/>
    <cellStyle name="Porcentagem" xfId="2" builtinId="5"/>
    <cellStyle name="Vírgula" xfId="8" builtinId="3"/>
    <cellStyle name="Vírgula 2" xfId="4"/>
    <cellStyle name="Vírgula 2 2" xfId="9"/>
    <cellStyle name="Vírgula 3" xfId="1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0</xdr:row>
      <xdr:rowOff>47625</xdr:rowOff>
    </xdr:from>
    <xdr:to>
      <xdr:col>8</xdr:col>
      <xdr:colOff>1026823</xdr:colOff>
      <xdr:row>5</xdr:row>
      <xdr:rowOff>141235</xdr:rowOff>
    </xdr:to>
    <xdr:pic>
      <xdr:nvPicPr>
        <xdr:cNvPr id="2" name="Imagem 1" descr="campoalegre_brasa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85" t="6369" r="22807" b="6369"/>
        <a:stretch>
          <a:fillRect/>
        </a:stretch>
      </xdr:blipFill>
      <xdr:spPr bwMode="auto">
        <a:xfrm>
          <a:off x="7705726" y="47625"/>
          <a:ext cx="931572" cy="104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view="pageBreakPreview" zoomScaleNormal="100" zoomScaleSheetLayoutView="100" workbookViewId="0">
      <selection activeCell="K44" sqref="K44"/>
    </sheetView>
  </sheetViews>
  <sheetFormatPr defaultRowHeight="12.75"/>
  <cols>
    <col min="1" max="1" width="1.5703125" style="19" customWidth="1"/>
    <col min="2" max="2" width="7.140625" style="20" bestFit="1" customWidth="1"/>
    <col min="3" max="3" width="9.140625" style="20" bestFit="1" customWidth="1"/>
    <col min="4" max="4" width="52.5703125" style="21" customWidth="1"/>
    <col min="5" max="5" width="7.28515625" style="19" bestFit="1" customWidth="1"/>
    <col min="6" max="6" width="9.28515625" style="22" bestFit="1" customWidth="1"/>
    <col min="7" max="7" width="13.28515625" style="23" bestFit="1" customWidth="1"/>
    <col min="8" max="8" width="13.85546875" style="17" customWidth="1"/>
    <col min="9" max="9" width="15.85546875" style="23" bestFit="1" customWidth="1"/>
    <col min="10" max="16384" width="9.140625" style="17"/>
  </cols>
  <sheetData>
    <row r="1" spans="1:9" ht="15" customHeight="1">
      <c r="A1" s="1"/>
      <c r="B1" s="115" t="s">
        <v>95</v>
      </c>
      <c r="C1" s="116"/>
      <c r="D1" s="116"/>
      <c r="E1" s="116"/>
      <c r="F1" s="116"/>
      <c r="G1" s="116"/>
      <c r="H1" s="117"/>
      <c r="I1" s="118"/>
    </row>
    <row r="2" spans="1:9" ht="15">
      <c r="A2" s="18"/>
      <c r="B2" s="122" t="s">
        <v>13</v>
      </c>
      <c r="C2" s="123"/>
      <c r="D2" s="123"/>
      <c r="E2" s="123"/>
      <c r="F2" s="123"/>
      <c r="G2" s="123"/>
      <c r="H2" s="124"/>
      <c r="I2" s="125"/>
    </row>
    <row r="3" spans="1:9" ht="15">
      <c r="A3" s="18"/>
      <c r="B3" s="128" t="s">
        <v>15</v>
      </c>
      <c r="C3" s="129"/>
      <c r="D3" s="123" t="s">
        <v>41</v>
      </c>
      <c r="E3" s="123"/>
      <c r="F3" s="123"/>
      <c r="G3" s="123"/>
      <c r="H3" s="123"/>
      <c r="I3" s="76"/>
    </row>
    <row r="4" spans="1:9" ht="15.75" customHeight="1" thickBot="1">
      <c r="A4" s="18"/>
      <c r="B4" s="126" t="s">
        <v>16</v>
      </c>
      <c r="C4" s="127"/>
      <c r="D4" s="130" t="s">
        <v>40</v>
      </c>
      <c r="E4" s="131"/>
      <c r="F4" s="131"/>
      <c r="G4" s="77" t="s">
        <v>14</v>
      </c>
      <c r="H4" s="78">
        <v>0.20499999999999999</v>
      </c>
    </row>
    <row r="5" spans="1:9" ht="14.25">
      <c r="A5" s="16"/>
      <c r="B5" s="18"/>
      <c r="C5" s="119"/>
      <c r="D5" s="120"/>
      <c r="E5" s="120"/>
      <c r="F5" s="120"/>
      <c r="G5" s="121"/>
      <c r="H5" s="16"/>
      <c r="I5" s="7"/>
    </row>
    <row r="6" spans="1:9" ht="13.5" thickBot="1"/>
    <row r="7" spans="1:9" ht="26.25" thickBot="1">
      <c r="A7" s="6"/>
      <c r="B7" s="8" t="s">
        <v>0</v>
      </c>
      <c r="C7" s="9" t="s">
        <v>1</v>
      </c>
      <c r="D7" s="10" t="s">
        <v>2</v>
      </c>
      <c r="E7" s="10" t="s">
        <v>3</v>
      </c>
      <c r="F7" s="11" t="s">
        <v>4</v>
      </c>
      <c r="G7" s="12" t="s">
        <v>12</v>
      </c>
      <c r="H7" s="13" t="s">
        <v>11</v>
      </c>
      <c r="I7" s="14" t="s">
        <v>10</v>
      </c>
    </row>
    <row r="8" spans="1:9" s="92" customFormat="1" ht="13.5" thickBot="1">
      <c r="A8" s="83"/>
      <c r="B8" s="102"/>
      <c r="C8" s="102"/>
      <c r="D8" s="102"/>
      <c r="E8" s="102"/>
      <c r="F8" s="102"/>
      <c r="G8" s="102"/>
      <c r="H8" s="102"/>
      <c r="I8" s="102"/>
    </row>
    <row r="9" spans="1:9" s="92" customFormat="1" ht="13.5" thickBot="1">
      <c r="A9" s="83"/>
      <c r="B9" s="93">
        <v>1</v>
      </c>
      <c r="C9" s="94"/>
      <c r="D9" s="95" t="s">
        <v>81</v>
      </c>
      <c r="E9" s="95"/>
      <c r="F9" s="24"/>
      <c r="G9" s="96"/>
      <c r="H9" s="95"/>
      <c r="I9" s="97">
        <f>I42</f>
        <v>0</v>
      </c>
    </row>
    <row r="10" spans="1:9" s="92" customFormat="1">
      <c r="A10" s="83"/>
      <c r="B10" s="86" t="s">
        <v>61</v>
      </c>
      <c r="C10" s="71"/>
      <c r="D10" s="15" t="s">
        <v>94</v>
      </c>
      <c r="E10" s="71"/>
      <c r="F10" s="32"/>
      <c r="G10" s="103"/>
      <c r="H10" s="72"/>
      <c r="I10" s="99"/>
    </row>
    <row r="11" spans="1:9" s="92" customFormat="1" ht="38.25">
      <c r="A11" s="83"/>
      <c r="B11" s="70" t="s">
        <v>62</v>
      </c>
      <c r="C11" s="88">
        <v>101173</v>
      </c>
      <c r="D11" s="91" t="s">
        <v>20</v>
      </c>
      <c r="E11" s="88" t="s">
        <v>5</v>
      </c>
      <c r="F11" s="69">
        <f>10*2</f>
        <v>20</v>
      </c>
      <c r="G11" s="104"/>
      <c r="H11" s="100">
        <f>G11*$H$4+G11</f>
        <v>0</v>
      </c>
      <c r="I11" s="101">
        <f>F11*H11</f>
        <v>0</v>
      </c>
    </row>
    <row r="12" spans="1:9" s="92" customFormat="1">
      <c r="A12" s="83"/>
      <c r="B12" s="109" t="s">
        <v>63</v>
      </c>
      <c r="C12" s="88"/>
      <c r="D12" s="87" t="s">
        <v>34</v>
      </c>
      <c r="E12" s="88"/>
      <c r="F12" s="69"/>
      <c r="G12" s="104"/>
      <c r="H12" s="100"/>
      <c r="I12" s="101"/>
    </row>
    <row r="13" spans="1:9" s="92" customFormat="1" ht="25.5">
      <c r="A13" s="83"/>
      <c r="B13" s="70" t="s">
        <v>64</v>
      </c>
      <c r="C13" s="85">
        <v>96617</v>
      </c>
      <c r="D13" s="84" t="s">
        <v>17</v>
      </c>
      <c r="E13" s="85" t="s">
        <v>7</v>
      </c>
      <c r="F13" s="32">
        <f>23*0.5*0.03</f>
        <v>0.34499999999999997</v>
      </c>
      <c r="G13" s="103"/>
      <c r="H13" s="100">
        <f>G13*$H$4+G13</f>
        <v>0</v>
      </c>
      <c r="I13" s="101">
        <f t="shared" ref="I13:I15" si="0">F13*H13</f>
        <v>0</v>
      </c>
    </row>
    <row r="14" spans="1:9" s="92" customFormat="1" ht="38.25">
      <c r="A14" s="83"/>
      <c r="B14" s="70" t="s">
        <v>65</v>
      </c>
      <c r="C14" s="85">
        <v>96536</v>
      </c>
      <c r="D14" s="84" t="s">
        <v>19</v>
      </c>
      <c r="E14" s="85" t="s">
        <v>7</v>
      </c>
      <c r="F14" s="32">
        <f>23*2*0.2</f>
        <v>9.2000000000000011</v>
      </c>
      <c r="G14" s="103"/>
      <c r="H14" s="100">
        <f>G14*$H$4+G14</f>
        <v>0</v>
      </c>
      <c r="I14" s="101">
        <f t="shared" si="0"/>
        <v>0</v>
      </c>
    </row>
    <row r="15" spans="1:9" s="92" customFormat="1" ht="38.25">
      <c r="A15" s="83"/>
      <c r="B15" s="70" t="s">
        <v>66</v>
      </c>
      <c r="C15" s="85">
        <v>92775</v>
      </c>
      <c r="D15" s="84" t="s">
        <v>21</v>
      </c>
      <c r="E15" s="85" t="s">
        <v>8</v>
      </c>
      <c r="F15" s="108">
        <f>153*1.29*0.154</f>
        <v>30.39498</v>
      </c>
      <c r="G15" s="103"/>
      <c r="H15" s="100">
        <f>G15*$H$4+G15</f>
        <v>0</v>
      </c>
      <c r="I15" s="101">
        <f t="shared" si="0"/>
        <v>0</v>
      </c>
    </row>
    <row r="16" spans="1:9" s="92" customFormat="1" ht="38.25">
      <c r="A16" s="83"/>
      <c r="B16" s="70" t="s">
        <v>67</v>
      </c>
      <c r="C16" s="85">
        <v>92777</v>
      </c>
      <c r="D16" s="84" t="s">
        <v>22</v>
      </c>
      <c r="E16" s="85" t="s">
        <v>8</v>
      </c>
      <c r="F16" s="32">
        <f>23*8*0.395</f>
        <v>72.680000000000007</v>
      </c>
      <c r="G16" s="103"/>
      <c r="H16" s="98">
        <f>G16*$H$4+G16</f>
        <v>0</v>
      </c>
      <c r="I16" s="99">
        <f>F16*H16</f>
        <v>0</v>
      </c>
    </row>
    <row r="17" spans="1:9" s="92" customFormat="1" ht="38.25">
      <c r="A17" s="83"/>
      <c r="B17" s="70" t="s">
        <v>68</v>
      </c>
      <c r="C17" s="85">
        <v>94971</v>
      </c>
      <c r="D17" s="84" t="s">
        <v>18</v>
      </c>
      <c r="E17" s="85" t="s">
        <v>6</v>
      </c>
      <c r="F17" s="32">
        <f>23*0.5*0.2</f>
        <v>2.3000000000000003</v>
      </c>
      <c r="G17" s="103"/>
      <c r="H17" s="100">
        <f>G17*$H$4+G17</f>
        <v>0</v>
      </c>
      <c r="I17" s="101">
        <f t="shared" ref="I17" si="1">F17*H17</f>
        <v>0</v>
      </c>
    </row>
    <row r="18" spans="1:9" s="92" customFormat="1">
      <c r="A18" s="83"/>
      <c r="B18" s="109" t="s">
        <v>69</v>
      </c>
      <c r="C18" s="105"/>
      <c r="D18" s="75" t="s">
        <v>35</v>
      </c>
      <c r="E18" s="105"/>
      <c r="F18" s="32"/>
      <c r="G18" s="103"/>
      <c r="H18" s="73"/>
      <c r="I18" s="74"/>
    </row>
    <row r="19" spans="1:9" s="92" customFormat="1" ht="38.25">
      <c r="A19" s="83"/>
      <c r="B19" s="70" t="s">
        <v>70</v>
      </c>
      <c r="C19" s="85">
        <v>96536</v>
      </c>
      <c r="D19" s="84" t="s">
        <v>19</v>
      </c>
      <c r="E19" s="85" t="s">
        <v>7</v>
      </c>
      <c r="F19" s="32">
        <f>10*0.25*(2.09+1)*2</f>
        <v>15.45</v>
      </c>
      <c r="G19" s="103"/>
      <c r="H19" s="100">
        <f t="shared" ref="H19:H28" si="2">G19*$H$4+G19</f>
        <v>0</v>
      </c>
      <c r="I19" s="101">
        <f t="shared" ref="I19:I20" si="3">F19*H19</f>
        <v>0</v>
      </c>
    </row>
    <row r="20" spans="1:9" s="92" customFormat="1" ht="38.25">
      <c r="A20" s="83"/>
      <c r="B20" s="70" t="s">
        <v>71</v>
      </c>
      <c r="C20" s="85">
        <v>92775</v>
      </c>
      <c r="D20" s="84" t="s">
        <v>21</v>
      </c>
      <c r="E20" s="85" t="s">
        <v>8</v>
      </c>
      <c r="F20" s="108">
        <f>(153*0.77+153*0.57+10*21*0.67)*0.154</f>
        <v>53.240880000000004</v>
      </c>
      <c r="G20" s="103"/>
      <c r="H20" s="100">
        <f t="shared" si="2"/>
        <v>0</v>
      </c>
      <c r="I20" s="101">
        <f t="shared" si="3"/>
        <v>0</v>
      </c>
    </row>
    <row r="21" spans="1:9" s="92" customFormat="1" ht="38.25">
      <c r="A21" s="83"/>
      <c r="B21" s="70" t="s">
        <v>72</v>
      </c>
      <c r="C21" s="85">
        <v>92777</v>
      </c>
      <c r="D21" s="84" t="s">
        <v>22</v>
      </c>
      <c r="E21" s="85" t="s">
        <v>8</v>
      </c>
      <c r="F21" s="32">
        <f>2*(23*4*0.395)</f>
        <v>72.680000000000007</v>
      </c>
      <c r="G21" s="103"/>
      <c r="H21" s="98">
        <f t="shared" si="2"/>
        <v>0</v>
      </c>
      <c r="I21" s="99">
        <f>F21*H21</f>
        <v>0</v>
      </c>
    </row>
    <row r="22" spans="1:9" s="92" customFormat="1" ht="38.25">
      <c r="A22" s="83"/>
      <c r="B22" s="70" t="s">
        <v>73</v>
      </c>
      <c r="C22" s="85">
        <v>92778</v>
      </c>
      <c r="D22" s="84" t="s">
        <v>23</v>
      </c>
      <c r="E22" s="85" t="s">
        <v>8</v>
      </c>
      <c r="F22" s="32">
        <f>10*4*(2.09+1)*0.617</f>
        <v>76.261200000000002</v>
      </c>
      <c r="G22" s="103"/>
      <c r="H22" s="100">
        <f t="shared" si="2"/>
        <v>0</v>
      </c>
      <c r="I22" s="101">
        <f t="shared" ref="I22:I28" si="4">F22*H22</f>
        <v>0</v>
      </c>
    </row>
    <row r="23" spans="1:9" s="92" customFormat="1" ht="51">
      <c r="A23" s="83"/>
      <c r="B23" s="70" t="s">
        <v>74</v>
      </c>
      <c r="C23" s="85">
        <v>92718</v>
      </c>
      <c r="D23" s="84" t="s">
        <v>50</v>
      </c>
      <c r="E23" s="85" t="s">
        <v>6</v>
      </c>
      <c r="F23" s="32">
        <f>10*((2.09+1)*0.25*0.14)</f>
        <v>1.0815000000000001</v>
      </c>
      <c r="G23" s="103"/>
      <c r="H23" s="100">
        <f t="shared" si="2"/>
        <v>0</v>
      </c>
      <c r="I23" s="101">
        <f t="shared" si="4"/>
        <v>0</v>
      </c>
    </row>
    <row r="24" spans="1:9" s="92" customFormat="1" ht="51">
      <c r="A24" s="83"/>
      <c r="B24" s="70" t="s">
        <v>75</v>
      </c>
      <c r="C24" s="88">
        <v>92741</v>
      </c>
      <c r="D24" s="89" t="s">
        <v>51</v>
      </c>
      <c r="E24" s="85" t="s">
        <v>6</v>
      </c>
      <c r="F24" s="32">
        <f>23*0.14*0.3+23*0.14*0.2</f>
        <v>1.61</v>
      </c>
      <c r="G24" s="104"/>
      <c r="H24" s="100">
        <f t="shared" ref="H24" si="5">G24*$H$4+G24</f>
        <v>0</v>
      </c>
      <c r="I24" s="101">
        <f t="shared" ref="I24" si="6">F24*H24</f>
        <v>0</v>
      </c>
    </row>
    <row r="25" spans="1:9" s="92" customFormat="1" ht="51">
      <c r="A25" s="83"/>
      <c r="B25" s="70" t="s">
        <v>76</v>
      </c>
      <c r="C25" s="88">
        <v>89454</v>
      </c>
      <c r="D25" s="89" t="s">
        <v>49</v>
      </c>
      <c r="E25" s="88" t="s">
        <v>25</v>
      </c>
      <c r="F25" s="33">
        <f>23*(3.1-0.3-0.2)</f>
        <v>59.800000000000004</v>
      </c>
      <c r="G25" s="104"/>
      <c r="H25" s="100">
        <f t="shared" si="2"/>
        <v>0</v>
      </c>
      <c r="I25" s="101">
        <f t="shared" si="4"/>
        <v>0</v>
      </c>
    </row>
    <row r="26" spans="1:9" s="92" customFormat="1" ht="38.25">
      <c r="A26" s="83"/>
      <c r="B26" s="70" t="s">
        <v>77</v>
      </c>
      <c r="C26" s="85">
        <v>94971</v>
      </c>
      <c r="D26" s="84" t="s">
        <v>52</v>
      </c>
      <c r="E26" s="85" t="s">
        <v>6</v>
      </c>
      <c r="F26" s="32">
        <f>23*1.79*0.12</f>
        <v>4.9404000000000003</v>
      </c>
      <c r="G26" s="103"/>
      <c r="H26" s="100">
        <f t="shared" ref="H26" si="7">G26*$H$4+G26</f>
        <v>0</v>
      </c>
      <c r="I26" s="101">
        <f t="shared" ref="I26" si="8">F26*H26</f>
        <v>0</v>
      </c>
    </row>
    <row r="27" spans="1:9" s="92" customFormat="1" ht="51">
      <c r="A27" s="83"/>
      <c r="B27" s="70" t="s">
        <v>78</v>
      </c>
      <c r="C27" s="88">
        <v>87548</v>
      </c>
      <c r="D27" s="89" t="s">
        <v>46</v>
      </c>
      <c r="E27" s="88" t="s">
        <v>7</v>
      </c>
      <c r="F27" s="33">
        <f>3*23</f>
        <v>69</v>
      </c>
      <c r="G27" s="104"/>
      <c r="H27" s="100">
        <f t="shared" si="2"/>
        <v>0</v>
      </c>
      <c r="I27" s="101">
        <f t="shared" si="4"/>
        <v>0</v>
      </c>
    </row>
    <row r="28" spans="1:9" s="92" customFormat="1" ht="25.5">
      <c r="A28" s="83"/>
      <c r="B28" s="70" t="s">
        <v>79</v>
      </c>
      <c r="C28" s="88">
        <v>98557</v>
      </c>
      <c r="D28" s="89" t="s">
        <v>42</v>
      </c>
      <c r="E28" s="88" t="s">
        <v>7</v>
      </c>
      <c r="F28" s="33">
        <f>23*2.1</f>
        <v>48.300000000000004</v>
      </c>
      <c r="G28" s="104"/>
      <c r="H28" s="100">
        <f t="shared" si="2"/>
        <v>0</v>
      </c>
      <c r="I28" s="101">
        <f t="shared" si="4"/>
        <v>0</v>
      </c>
    </row>
    <row r="29" spans="1:9" s="92" customFormat="1">
      <c r="A29" s="83"/>
      <c r="B29" s="109" t="s">
        <v>80</v>
      </c>
      <c r="C29" s="85"/>
      <c r="D29" s="15" t="s">
        <v>53</v>
      </c>
      <c r="E29" s="85"/>
      <c r="F29" s="32"/>
      <c r="G29" s="103"/>
      <c r="H29" s="100"/>
      <c r="I29" s="101"/>
    </row>
    <row r="30" spans="1:9" s="92" customFormat="1" ht="38.25">
      <c r="A30" s="83"/>
      <c r="B30" s="70" t="s">
        <v>82</v>
      </c>
      <c r="C30" s="85">
        <v>96536</v>
      </c>
      <c r="D30" s="84" t="s">
        <v>19</v>
      </c>
      <c r="E30" s="85" t="s">
        <v>7</v>
      </c>
      <c r="F30" s="32">
        <f>10*(0.15*1.2)*2</f>
        <v>3.5999999999999996</v>
      </c>
      <c r="G30" s="103"/>
      <c r="H30" s="100">
        <f>G30*$H$4+G30</f>
        <v>0</v>
      </c>
      <c r="I30" s="101">
        <f t="shared" ref="I30:I33" si="9">F30*H30</f>
        <v>0</v>
      </c>
    </row>
    <row r="31" spans="1:9" s="92" customFormat="1" ht="38.25">
      <c r="A31" s="83"/>
      <c r="B31" s="70" t="s">
        <v>83</v>
      </c>
      <c r="C31" s="85">
        <v>92775</v>
      </c>
      <c r="D31" s="84" t="s">
        <v>21</v>
      </c>
      <c r="E31" s="85" t="s">
        <v>8</v>
      </c>
      <c r="F31" s="32">
        <f>10*(((0.1*4)*(1.2/0.15))*0.154)</f>
        <v>4.9279999999999999</v>
      </c>
      <c r="G31" s="103"/>
      <c r="H31" s="100">
        <f>G31*$H$4+G31</f>
        <v>0</v>
      </c>
      <c r="I31" s="101">
        <f t="shared" si="9"/>
        <v>0</v>
      </c>
    </row>
    <row r="32" spans="1:9" s="92" customFormat="1" ht="38.25">
      <c r="A32" s="83"/>
      <c r="B32" s="70" t="s">
        <v>84</v>
      </c>
      <c r="C32" s="85">
        <v>92778</v>
      </c>
      <c r="D32" s="84" t="s">
        <v>23</v>
      </c>
      <c r="E32" s="85" t="s">
        <v>8</v>
      </c>
      <c r="F32" s="32">
        <f>10*(1.2*4)*0.617</f>
        <v>29.616</v>
      </c>
      <c r="G32" s="103"/>
      <c r="H32" s="100">
        <f>G32*$H$4+G32</f>
        <v>0</v>
      </c>
      <c r="I32" s="101">
        <f t="shared" si="9"/>
        <v>0</v>
      </c>
    </row>
    <row r="33" spans="1:9" s="92" customFormat="1" ht="38.25">
      <c r="A33" s="83"/>
      <c r="B33" s="70" t="s">
        <v>85</v>
      </c>
      <c r="C33" s="85">
        <v>94971</v>
      </c>
      <c r="D33" s="84" t="s">
        <v>18</v>
      </c>
      <c r="E33" s="85" t="s">
        <v>6</v>
      </c>
      <c r="F33" s="32">
        <f>10*(0.15*0.15*1.2)</f>
        <v>0.27</v>
      </c>
      <c r="G33" s="103"/>
      <c r="H33" s="100">
        <f>G33*$H$4+G33</f>
        <v>0</v>
      </c>
      <c r="I33" s="101">
        <f t="shared" si="9"/>
        <v>0</v>
      </c>
    </row>
    <row r="34" spans="1:9" s="92" customFormat="1">
      <c r="A34" s="83"/>
      <c r="B34" s="109" t="s">
        <v>86</v>
      </c>
      <c r="C34" s="88"/>
      <c r="D34" s="90" t="s">
        <v>36</v>
      </c>
      <c r="E34" s="88"/>
      <c r="F34" s="33"/>
      <c r="G34" s="104"/>
      <c r="H34" s="100"/>
      <c r="I34" s="101"/>
    </row>
    <row r="35" spans="1:9" s="92" customFormat="1" ht="25.5">
      <c r="A35" s="83"/>
      <c r="B35" s="70" t="s">
        <v>87</v>
      </c>
      <c r="C35" s="88">
        <v>89508</v>
      </c>
      <c r="D35" s="89" t="s">
        <v>37</v>
      </c>
      <c r="E35" s="88" t="s">
        <v>5</v>
      </c>
      <c r="F35" s="33">
        <f>0.4*10*2</f>
        <v>8</v>
      </c>
      <c r="G35" s="104"/>
      <c r="H35" s="100">
        <f>G35*$H$4+G35</f>
        <v>0</v>
      </c>
      <c r="I35" s="101">
        <f t="shared" ref="I35" si="10">F35*H35</f>
        <v>0</v>
      </c>
    </row>
    <row r="36" spans="1:9" s="92" customFormat="1" ht="25.5">
      <c r="A36" s="83"/>
      <c r="B36" s="70" t="s">
        <v>88</v>
      </c>
      <c r="C36" s="88">
        <v>102717</v>
      </c>
      <c r="D36" s="89" t="s">
        <v>38</v>
      </c>
      <c r="E36" s="88" t="s">
        <v>24</v>
      </c>
      <c r="F36" s="33">
        <f>23*0.2*0.3</f>
        <v>1.3800000000000001</v>
      </c>
      <c r="G36" s="104"/>
      <c r="H36" s="100">
        <f t="shared" ref="H36:H41" si="11">G36*$H$4+G36</f>
        <v>0</v>
      </c>
      <c r="I36" s="101">
        <f t="shared" ref="I36:I37" si="12">F36*H36</f>
        <v>0</v>
      </c>
    </row>
    <row r="37" spans="1:9" s="92" customFormat="1" ht="38.25">
      <c r="A37" s="83"/>
      <c r="B37" s="70" t="s">
        <v>89</v>
      </c>
      <c r="C37" s="88">
        <v>102712</v>
      </c>
      <c r="D37" s="89" t="s">
        <v>39</v>
      </c>
      <c r="E37" s="88" t="s">
        <v>25</v>
      </c>
      <c r="F37" s="33">
        <f>23*(0.15*3+0.3*2)</f>
        <v>24.149999999999995</v>
      </c>
      <c r="G37" s="104"/>
      <c r="H37" s="100">
        <f t="shared" si="11"/>
        <v>0</v>
      </c>
      <c r="I37" s="101">
        <f t="shared" si="12"/>
        <v>0</v>
      </c>
    </row>
    <row r="38" spans="1:9" s="92" customFormat="1" ht="38.25">
      <c r="A38" s="83"/>
      <c r="B38" s="70" t="s">
        <v>90</v>
      </c>
      <c r="C38" s="88">
        <v>88412</v>
      </c>
      <c r="D38" s="106" t="s">
        <v>43</v>
      </c>
      <c r="E38" s="88" t="s">
        <v>25</v>
      </c>
      <c r="F38" s="33">
        <f>23*1</f>
        <v>23</v>
      </c>
      <c r="G38" s="107"/>
      <c r="H38" s="100">
        <f t="shared" si="11"/>
        <v>0</v>
      </c>
      <c r="I38" s="101">
        <f t="shared" ref="I38:I41" si="13">F38*H38</f>
        <v>0</v>
      </c>
    </row>
    <row r="39" spans="1:9" s="92" customFormat="1" ht="25.5">
      <c r="A39" s="83"/>
      <c r="B39" s="70" t="s">
        <v>91</v>
      </c>
      <c r="C39" s="88">
        <v>88489</v>
      </c>
      <c r="D39" s="106" t="s">
        <v>44</v>
      </c>
      <c r="E39" s="88" t="s">
        <v>25</v>
      </c>
      <c r="F39" s="33">
        <f>F38</f>
        <v>23</v>
      </c>
      <c r="G39" s="107"/>
      <c r="H39" s="100">
        <f t="shared" si="11"/>
        <v>0</v>
      </c>
      <c r="I39" s="101">
        <f t="shared" si="13"/>
        <v>0</v>
      </c>
    </row>
    <row r="40" spans="1:9" s="92" customFormat="1" ht="51">
      <c r="A40" s="83"/>
      <c r="B40" s="70" t="s">
        <v>92</v>
      </c>
      <c r="C40" s="88">
        <v>94318</v>
      </c>
      <c r="D40" s="106" t="s">
        <v>45</v>
      </c>
      <c r="E40" s="88" t="s">
        <v>24</v>
      </c>
      <c r="F40" s="33">
        <f>23*(0.65*2)</f>
        <v>29.900000000000002</v>
      </c>
      <c r="G40" s="107"/>
      <c r="H40" s="100">
        <f t="shared" si="11"/>
        <v>0</v>
      </c>
      <c r="I40" s="101">
        <f t="shared" si="13"/>
        <v>0</v>
      </c>
    </row>
    <row r="41" spans="1:9" s="92" customFormat="1">
      <c r="A41" s="83"/>
      <c r="B41" s="70" t="s">
        <v>93</v>
      </c>
      <c r="C41" s="88"/>
      <c r="D41" s="106" t="s">
        <v>48</v>
      </c>
      <c r="E41" s="88" t="s">
        <v>47</v>
      </c>
      <c r="F41" s="33">
        <v>30</v>
      </c>
      <c r="G41" s="107"/>
      <c r="H41" s="100">
        <f t="shared" si="11"/>
        <v>0</v>
      </c>
      <c r="I41" s="101">
        <f t="shared" si="13"/>
        <v>0</v>
      </c>
    </row>
    <row r="42" spans="1:9" ht="15" customHeight="1">
      <c r="A42" s="3"/>
      <c r="B42" s="112" t="s">
        <v>9</v>
      </c>
      <c r="C42" s="113"/>
      <c r="D42" s="113"/>
      <c r="E42" s="113"/>
      <c r="F42" s="113"/>
      <c r="G42" s="113"/>
      <c r="H42" s="114"/>
      <c r="I42" s="31">
        <f>SUM(I11:I41)</f>
        <v>0</v>
      </c>
    </row>
    <row r="43" spans="1:9">
      <c r="A43" s="3"/>
      <c r="D43" s="2"/>
      <c r="E43" s="3"/>
      <c r="F43" s="4"/>
      <c r="G43" s="5"/>
    </row>
    <row r="44" spans="1:9">
      <c r="A44" s="3"/>
      <c r="D44" s="2"/>
      <c r="E44" s="3"/>
      <c r="F44" s="4"/>
      <c r="G44" s="5"/>
      <c r="H44" s="16"/>
    </row>
    <row r="45" spans="1:9" ht="22.5" customHeight="1">
      <c r="D45" s="25"/>
      <c r="E45" s="110"/>
      <c r="F45" s="110"/>
      <c r="G45" s="110"/>
      <c r="H45" s="110"/>
      <c r="I45" s="110"/>
    </row>
    <row r="46" spans="1:9" ht="22.5" customHeight="1">
      <c r="D46" s="26"/>
      <c r="E46" s="111"/>
      <c r="F46" s="111"/>
      <c r="G46" s="111"/>
      <c r="H46" s="111"/>
      <c r="I46" s="111"/>
    </row>
    <row r="47" spans="1:9" ht="15">
      <c r="D47" s="27"/>
      <c r="E47" s="28"/>
      <c r="F47" s="29"/>
      <c r="G47" s="30"/>
      <c r="H47" s="30"/>
      <c r="I47" s="30"/>
    </row>
    <row r="61" spans="1:6">
      <c r="A61" s="17"/>
      <c r="B61" s="17"/>
      <c r="C61" s="17"/>
      <c r="D61" s="17"/>
      <c r="E61" s="17"/>
      <c r="F61" s="17"/>
    </row>
    <row r="66" spans="1:6">
      <c r="A66" s="17"/>
      <c r="B66" s="17"/>
      <c r="C66" s="17"/>
      <c r="D66" s="17"/>
      <c r="E66" s="17"/>
      <c r="F66" s="17"/>
    </row>
  </sheetData>
  <mergeCells count="10">
    <mergeCell ref="E45:I45"/>
    <mergeCell ref="E46:I46"/>
    <mergeCell ref="B42:H42"/>
    <mergeCell ref="B1:I1"/>
    <mergeCell ref="C5:G5"/>
    <mergeCell ref="B2:I2"/>
    <mergeCell ref="B4:C4"/>
    <mergeCell ref="D3:H3"/>
    <mergeCell ref="B3:C3"/>
    <mergeCell ref="D4:F4"/>
  </mergeCells>
  <phoneticPr fontId="15" type="noConversion"/>
  <conditionalFormatting sqref="F7:H7">
    <cfRule type="cellIs" dxfId="0" priority="11" stopIfTrue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7" fitToHeight="0" orientation="portrait" verticalDpi="0" r:id="rId1"/>
  <headerFooter>
    <oddFooter>Página &amp;P de &amp;N</oddFooter>
  </headerFooter>
  <rowBreaks count="1" manualBreakCount="1">
    <brk id="3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12" sqref="H12"/>
    </sheetView>
  </sheetViews>
  <sheetFormatPr defaultRowHeight="15"/>
  <cols>
    <col min="1" max="1" width="7.28515625" style="60" bestFit="1" customWidth="1"/>
    <col min="2" max="2" width="46.42578125" style="60" customWidth="1"/>
    <col min="3" max="3" width="13.28515625" style="67" bestFit="1" customWidth="1"/>
    <col min="4" max="4" width="7.28515625" style="68" bestFit="1" customWidth="1"/>
    <col min="5" max="5" width="14.28515625" style="67" bestFit="1" customWidth="1"/>
    <col min="6" max="6" width="8.28515625" style="68" bestFit="1" customWidth="1"/>
    <col min="7" max="7" width="14.28515625" style="67" bestFit="1" customWidth="1"/>
    <col min="8" max="8" width="8.28515625" style="68" customWidth="1"/>
    <col min="9" max="9" width="15.85546875" style="60" bestFit="1" customWidth="1"/>
    <col min="10" max="10" width="8.28515625" style="60" bestFit="1" customWidth="1"/>
    <col min="11" max="16384" width="9.140625" style="60"/>
  </cols>
  <sheetData>
    <row r="1" spans="1:10" ht="21" customHeight="1" thickBot="1">
      <c r="A1" s="143" t="s">
        <v>58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ht="16.5" thickBot="1">
      <c r="A2" s="154" t="s">
        <v>13</v>
      </c>
      <c r="B2" s="155"/>
      <c r="C2" s="155"/>
      <c r="D2" s="155"/>
      <c r="E2" s="155"/>
      <c r="F2" s="155"/>
      <c r="G2" s="49"/>
      <c r="H2" s="57"/>
      <c r="I2" s="34"/>
      <c r="J2" s="35"/>
    </row>
    <row r="3" spans="1:10" ht="15.75">
      <c r="A3" s="156" t="s">
        <v>59</v>
      </c>
      <c r="B3" s="157"/>
      <c r="C3" s="157"/>
      <c r="D3" s="157"/>
      <c r="E3" s="157"/>
      <c r="F3" s="157"/>
      <c r="G3" s="50"/>
      <c r="H3" s="58"/>
      <c r="I3" s="36"/>
      <c r="J3" s="37"/>
    </row>
    <row r="4" spans="1:10" ht="15.75">
      <c r="A4" s="158" t="s">
        <v>60</v>
      </c>
      <c r="B4" s="159"/>
      <c r="C4" s="160"/>
      <c r="D4" s="160"/>
      <c r="E4" s="160"/>
      <c r="F4" s="160"/>
      <c r="G4" s="61"/>
      <c r="H4" s="62"/>
      <c r="I4" s="161" t="s">
        <v>57</v>
      </c>
      <c r="J4" s="162"/>
    </row>
    <row r="5" spans="1:10" ht="15.75">
      <c r="A5" s="158"/>
      <c r="B5" s="159"/>
      <c r="C5" s="159"/>
      <c r="D5" s="159"/>
      <c r="E5" s="159"/>
      <c r="F5" s="63"/>
      <c r="G5" s="64"/>
      <c r="H5" s="65"/>
      <c r="I5" s="163"/>
      <c r="J5" s="164"/>
    </row>
    <row r="6" spans="1:10">
      <c r="A6" s="150" t="s">
        <v>0</v>
      </c>
      <c r="B6" s="151" t="s">
        <v>26</v>
      </c>
      <c r="C6" s="146" t="s">
        <v>27</v>
      </c>
      <c r="D6" s="147"/>
      <c r="E6" s="147"/>
      <c r="F6" s="147"/>
      <c r="G6" s="147"/>
      <c r="H6" s="147"/>
      <c r="I6" s="152" t="s">
        <v>28</v>
      </c>
      <c r="J6" s="153"/>
    </row>
    <row r="7" spans="1:10">
      <c r="A7" s="150"/>
      <c r="B7" s="151"/>
      <c r="C7" s="148" t="s">
        <v>54</v>
      </c>
      <c r="D7" s="149"/>
      <c r="E7" s="148" t="s">
        <v>55</v>
      </c>
      <c r="F7" s="149"/>
      <c r="G7" s="148" t="s">
        <v>56</v>
      </c>
      <c r="H7" s="149"/>
      <c r="I7" s="152"/>
      <c r="J7" s="153"/>
    </row>
    <row r="8" spans="1:10">
      <c r="A8" s="150"/>
      <c r="B8" s="151"/>
      <c r="C8" s="46" t="s">
        <v>29</v>
      </c>
      <c r="D8" s="52" t="s">
        <v>30</v>
      </c>
      <c r="E8" s="46" t="s">
        <v>29</v>
      </c>
      <c r="F8" s="52" t="s">
        <v>30</v>
      </c>
      <c r="G8" s="46" t="s">
        <v>29</v>
      </c>
      <c r="H8" s="52" t="s">
        <v>30</v>
      </c>
      <c r="I8" s="38" t="s">
        <v>29</v>
      </c>
      <c r="J8" s="39" t="s">
        <v>30</v>
      </c>
    </row>
    <row r="9" spans="1:10">
      <c r="A9" s="66" t="s">
        <v>61</v>
      </c>
      <c r="B9" s="81" t="str">
        <f>Orçamento!D10</f>
        <v>Estacas</v>
      </c>
      <c r="C9" s="47">
        <f>D9*$I9</f>
        <v>0</v>
      </c>
      <c r="D9" s="53">
        <v>1</v>
      </c>
      <c r="E9" s="48">
        <f>F9*$I9</f>
        <v>0</v>
      </c>
      <c r="F9" s="55"/>
      <c r="G9" s="47">
        <f>H9*$I9</f>
        <v>0</v>
      </c>
      <c r="H9" s="53"/>
      <c r="I9" s="40">
        <f>Orçamento!I11</f>
        <v>0</v>
      </c>
      <c r="J9" s="41" t="e">
        <f>I9/$I$15</f>
        <v>#DIV/0!</v>
      </c>
    </row>
    <row r="10" spans="1:10">
      <c r="A10" s="66" t="s">
        <v>63</v>
      </c>
      <c r="B10" s="81" t="str">
        <f>Orçamento!D12</f>
        <v>Sapata corrida - 0,50x0,20m</v>
      </c>
      <c r="C10" s="47">
        <f>D10*$I10</f>
        <v>0</v>
      </c>
      <c r="D10" s="53">
        <v>0.5</v>
      </c>
      <c r="E10" s="48">
        <f>F10*$I10</f>
        <v>0</v>
      </c>
      <c r="F10" s="55">
        <v>0.5</v>
      </c>
      <c r="G10" s="47">
        <f>H10*$I10</f>
        <v>0</v>
      </c>
      <c r="H10" s="53"/>
      <c r="I10" s="40">
        <f>SUM(Orçamento!I13:I17)</f>
        <v>0</v>
      </c>
      <c r="J10" s="41" t="e">
        <f>I10/$I$15</f>
        <v>#DIV/0!</v>
      </c>
    </row>
    <row r="11" spans="1:10">
      <c r="A11" s="66" t="s">
        <v>69</v>
      </c>
      <c r="B11" s="81" t="str">
        <f>Orçamento!D18</f>
        <v>Pilares e muro de blocos de concreto</v>
      </c>
      <c r="C11" s="47">
        <f>D11*$I11</f>
        <v>0</v>
      </c>
      <c r="D11" s="53"/>
      <c r="E11" s="48">
        <f>F11*$I11</f>
        <v>0</v>
      </c>
      <c r="F11" s="55">
        <v>0.7</v>
      </c>
      <c r="G11" s="47">
        <f>H11*$I11</f>
        <v>0</v>
      </c>
      <c r="H11" s="53">
        <v>0.3</v>
      </c>
      <c r="I11" s="40">
        <f>SUM(Orçamento!I19:I28)</f>
        <v>0</v>
      </c>
      <c r="J11" s="41" t="e">
        <f>I11/$I$15</f>
        <v>#DIV/0!</v>
      </c>
    </row>
    <row r="12" spans="1:10">
      <c r="A12" s="66" t="s">
        <v>80</v>
      </c>
      <c r="B12" s="81" t="str">
        <f>Orçamento!D29</f>
        <v>Ancôras - 120x15x15 - 10 unidades</v>
      </c>
      <c r="C12" s="47">
        <f>D12*$I12</f>
        <v>0</v>
      </c>
      <c r="D12" s="53"/>
      <c r="E12" s="48">
        <f>F12*$I12</f>
        <v>0</v>
      </c>
      <c r="F12" s="55">
        <v>0.5</v>
      </c>
      <c r="G12" s="47">
        <f>H12*$I12</f>
        <v>0</v>
      </c>
      <c r="H12" s="53">
        <v>0.5</v>
      </c>
      <c r="I12" s="40">
        <f>SUM(Orçamento!I30:I33)</f>
        <v>0</v>
      </c>
      <c r="J12" s="41" t="e">
        <f>I12/$I$15</f>
        <v>#DIV/0!</v>
      </c>
    </row>
    <row r="13" spans="1:10" ht="15.75" thickBot="1">
      <c r="A13" s="66" t="s">
        <v>86</v>
      </c>
      <c r="B13" s="81" t="str">
        <f>Orçamento!D34</f>
        <v>Dreno longitudinal 20x30cm</v>
      </c>
      <c r="C13" s="47">
        <f>D13*$I13</f>
        <v>0</v>
      </c>
      <c r="D13" s="53"/>
      <c r="E13" s="48">
        <f>F13*$I13</f>
        <v>0</v>
      </c>
      <c r="F13" s="55"/>
      <c r="G13" s="47">
        <f>H13*$I13</f>
        <v>0</v>
      </c>
      <c r="H13" s="53">
        <v>1</v>
      </c>
      <c r="I13" s="40">
        <f>SUM(Orçamento!I35:I41)</f>
        <v>0</v>
      </c>
      <c r="J13" s="41" t="e">
        <f>I13/$I$15</f>
        <v>#DIV/0!</v>
      </c>
    </row>
    <row r="14" spans="1:10" ht="15.75" thickBot="1">
      <c r="A14" s="137" t="s">
        <v>31</v>
      </c>
      <c r="B14" s="138"/>
      <c r="C14" s="42">
        <f>SUM(C9:C13)</f>
        <v>0</v>
      </c>
      <c r="D14" s="79" t="e">
        <f>C14/$I$15</f>
        <v>#DIV/0!</v>
      </c>
      <c r="E14" s="42">
        <f>SUM(E9:E13)</f>
        <v>0</v>
      </c>
      <c r="F14" s="80" t="e">
        <f>E14/$I$15</f>
        <v>#DIV/0!</v>
      </c>
      <c r="G14" s="42">
        <f>SUM(G9:G13)</f>
        <v>0</v>
      </c>
      <c r="H14" s="80" t="e">
        <f>G14/$I$15</f>
        <v>#DIV/0!</v>
      </c>
      <c r="I14" s="82">
        <f>SUM(I9:I13)</f>
        <v>0</v>
      </c>
      <c r="J14" s="43" t="e">
        <f>SUM(J9:J13)</f>
        <v>#DIV/0!</v>
      </c>
    </row>
    <row r="15" spans="1:10" ht="15.75" thickBot="1">
      <c r="A15" s="139" t="s">
        <v>32</v>
      </c>
      <c r="B15" s="140"/>
      <c r="C15" s="44">
        <f>C14</f>
        <v>0</v>
      </c>
      <c r="D15" s="54" t="e">
        <f>D14</f>
        <v>#DIV/0!</v>
      </c>
      <c r="E15" s="45">
        <f>E14+C15</f>
        <v>0</v>
      </c>
      <c r="F15" s="56" t="e">
        <f>D15+F14</f>
        <v>#DIV/0!</v>
      </c>
      <c r="G15" s="45">
        <f>G14+E15</f>
        <v>0</v>
      </c>
      <c r="H15" s="56" t="e">
        <f>F15+H14</f>
        <v>#DIV/0!</v>
      </c>
      <c r="I15" s="141">
        <f>Orçamento!I42</f>
        <v>0</v>
      </c>
      <c r="J15" s="142"/>
    </row>
    <row r="16" spans="1:10" ht="39.75" customHeight="1" thickBot="1">
      <c r="A16" s="132"/>
      <c r="B16" s="133"/>
      <c r="C16" s="134" t="s">
        <v>33</v>
      </c>
      <c r="D16" s="135"/>
      <c r="E16" s="135"/>
      <c r="F16" s="135"/>
      <c r="G16" s="51"/>
      <c r="H16" s="59"/>
      <c r="I16" s="135"/>
      <c r="J16" s="136"/>
    </row>
  </sheetData>
  <mergeCells count="19">
    <mergeCell ref="A1:J1"/>
    <mergeCell ref="C6:H6"/>
    <mergeCell ref="G7:H7"/>
    <mergeCell ref="A6:A8"/>
    <mergeCell ref="B6:B8"/>
    <mergeCell ref="I6:J7"/>
    <mergeCell ref="C7:D7"/>
    <mergeCell ref="E7:F7"/>
    <mergeCell ref="A2:F2"/>
    <mergeCell ref="A3:F3"/>
    <mergeCell ref="A4:F4"/>
    <mergeCell ref="I4:J5"/>
    <mergeCell ref="A5:E5"/>
    <mergeCell ref="A16:B16"/>
    <mergeCell ref="C16:F16"/>
    <mergeCell ref="I16:J16"/>
    <mergeCell ref="A14:B14"/>
    <mergeCell ref="A15:B15"/>
    <mergeCell ref="I15:J15"/>
  </mergeCells>
  <phoneticPr fontId="15" type="noConversion"/>
  <pageMargins left="0.51181102362204722" right="0.31496062992125984" top="0.78740157480314965" bottom="0.78740157480314965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Cronograma</vt:lpstr>
      <vt:lpstr>Orçamento!Area_de_impressao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User</cp:lastModifiedBy>
  <cp:lastPrinted>2022-02-28T18:53:38Z</cp:lastPrinted>
  <dcterms:created xsi:type="dcterms:W3CDTF">2015-09-18T14:32:25Z</dcterms:created>
  <dcterms:modified xsi:type="dcterms:W3CDTF">2022-08-29T12:21:23Z</dcterms:modified>
</cp:coreProperties>
</file>