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pografia\DOCUMENTOS PLANEJAMENTO\PROJETOS\Casa da Cultura\"/>
    </mc:Choice>
  </mc:AlternateContent>
  <bookViews>
    <workbookView xWindow="0" yWindow="0" windowWidth="25125" windowHeight="11835"/>
  </bookViews>
  <sheets>
    <sheet name="Orçamento" sheetId="3" r:id="rId1"/>
    <sheet name="Cronograma" sheetId="2" r:id="rId2"/>
  </sheets>
  <definedNames>
    <definedName name="_xlnm.Print_Area" localSheetId="1">Cronograma!$A$1:$N$13</definedName>
    <definedName name="_xlnm.Print_Area" localSheetId="0">Orçamento!$A$1:$H$28</definedName>
    <definedName name="Texto1" localSheetId="0">Orçamento!#REF!</definedName>
    <definedName name="Texto10" localSheetId="0">Orçamento!#REF!</definedName>
    <definedName name="Texto12" localSheetId="0">Orçamento!#REF!</definedName>
    <definedName name="Texto13" localSheetId="0">Orçamento!#REF!</definedName>
    <definedName name="Texto14" localSheetId="0">Orçamento!#REF!</definedName>
    <definedName name="Texto15" localSheetId="0">Orçamento!#REF!</definedName>
    <definedName name="Texto16" localSheetId="0">Orçamento!#REF!</definedName>
    <definedName name="Texto2" localSheetId="0">Orçamento!#REF!</definedName>
    <definedName name="Texto3" localSheetId="0">Orçamento!$G$2</definedName>
    <definedName name="Texto4" localSheetId="0">Orçamento!$A$3</definedName>
    <definedName name="Texto42" localSheetId="0">Orçamento!#REF!</definedName>
    <definedName name="Texto43" localSheetId="0">Orçamento!#REF!</definedName>
    <definedName name="Texto5" localSheetId="0">Orçamento!#REF!</definedName>
    <definedName name="Texto7" localSheetId="0">Orçamento!#REF!</definedName>
    <definedName name="Texto8" localSheetId="0">Orçamento!#REF!</definedName>
    <definedName name="Texto9" localSheetId="0">Orçamento!#REF!</definedName>
  </definedNames>
  <calcPr calcId="152511"/>
  <fileRecoveryPr autoRecover="0"/>
</workbook>
</file>

<file path=xl/calcChain.xml><?xml version="1.0" encoding="utf-8"?>
<calcChain xmlns="http://schemas.openxmlformats.org/spreadsheetml/2006/main">
  <c r="M9" i="2" l="1"/>
  <c r="B9" i="2"/>
  <c r="K9" i="2"/>
  <c r="E9" i="2"/>
  <c r="G9" i="3"/>
  <c r="H28" i="3"/>
  <c r="H26" i="3"/>
  <c r="H13" i="3"/>
  <c r="G9" i="2" l="1"/>
  <c r="I9" i="2"/>
  <c r="H21" i="3"/>
  <c r="H9" i="3" l="1"/>
  <c r="E9" i="3"/>
  <c r="G16" i="3" l="1"/>
  <c r="H16" i="3" s="1"/>
  <c r="F16" i="3"/>
  <c r="H17" i="3" l="1"/>
  <c r="M10" i="2" l="1"/>
  <c r="E10" i="2" s="1"/>
  <c r="M8" i="2"/>
  <c r="B10" i="2"/>
  <c r="B8" i="2"/>
  <c r="K8" i="2" l="1"/>
  <c r="M11" i="2"/>
  <c r="G8" i="2"/>
  <c r="E8" i="2"/>
  <c r="K10" i="2"/>
  <c r="K11" i="2" s="1"/>
  <c r="G10" i="2"/>
  <c r="I8" i="2"/>
  <c r="I10" i="2"/>
  <c r="G22" i="3"/>
  <c r="H22" i="3" s="1"/>
  <c r="G11" i="2" l="1"/>
  <c r="I11" i="2"/>
  <c r="G12" i="3"/>
  <c r="E25" i="3" l="1"/>
  <c r="G23" i="3"/>
  <c r="G24" i="3"/>
  <c r="H24" i="3" s="1"/>
  <c r="G25" i="3"/>
  <c r="E23" i="3"/>
  <c r="H23" i="3" l="1"/>
  <c r="H25" i="3"/>
  <c r="E10" i="3"/>
  <c r="E21" i="3" s="1"/>
  <c r="E20" i="3"/>
  <c r="H20" i="3" s="1"/>
  <c r="G11" i="3"/>
  <c r="G10" i="3"/>
  <c r="G20" i="3"/>
  <c r="E11" i="3" l="1"/>
  <c r="H10" i="3"/>
  <c r="G21" i="3"/>
  <c r="H11" i="3" l="1"/>
  <c r="E12" i="3"/>
  <c r="H12" i="3" s="1"/>
  <c r="M4" i="2"/>
  <c r="A4" i="2"/>
  <c r="A3" i="2"/>
  <c r="C4" i="2"/>
  <c r="C3" i="2"/>
  <c r="C2" i="2"/>
  <c r="A2" i="2"/>
  <c r="E11" i="2" l="1"/>
  <c r="E12" i="2" s="1"/>
  <c r="G12" i="2" s="1"/>
  <c r="I12" i="2" s="1"/>
  <c r="K12" i="2" s="1"/>
  <c r="M12" i="2"/>
  <c r="H11" i="2" l="1"/>
  <c r="N9" i="2"/>
  <c r="F11" i="2"/>
  <c r="F12" i="2" s="1"/>
  <c r="J11" i="2"/>
  <c r="L11" i="2"/>
  <c r="N10" i="2"/>
  <c r="N8" i="2"/>
  <c r="H12" i="2" l="1"/>
  <c r="J12" i="2" s="1"/>
  <c r="L12" i="2" s="1"/>
  <c r="N11" i="2"/>
</calcChain>
</file>

<file path=xl/sharedStrings.xml><?xml version="1.0" encoding="utf-8"?>
<sst xmlns="http://schemas.openxmlformats.org/spreadsheetml/2006/main" count="84" uniqueCount="64">
  <si>
    <t>PERÍODO</t>
  </si>
  <si>
    <t>TOTAL</t>
  </si>
  <si>
    <t>R$</t>
  </si>
  <si>
    <t>%</t>
  </si>
  <si>
    <t>TOTAL NO MÊS (SIMPLES)</t>
  </si>
  <si>
    <t>TOTAL NO MÊS (ACUMULADO)</t>
  </si>
  <si>
    <t xml:space="preserve">PLANILHA DE CRONOGRAMA FÍSICO-FINANCEIRO </t>
  </si>
  <si>
    <t>ITEM</t>
  </si>
  <si>
    <t>DISCRIMINAÇÃO</t>
  </si>
  <si>
    <t>UNID.</t>
  </si>
  <si>
    <t>QUANT.</t>
  </si>
  <si>
    <t>PROJETO:</t>
  </si>
  <si>
    <t>CUSTO UNITÁRIO</t>
  </si>
  <si>
    <t>SUBTOTAL</t>
  </si>
  <si>
    <t>VALOR TOTAL C/ BDI</t>
  </si>
  <si>
    <t xml:space="preserve">CÓDIGO (SINAPI) </t>
  </si>
  <si>
    <t>VALOR TOTAL REFORMA E AMPLIAÇÃO</t>
  </si>
  <si>
    <t>PREÇO UNIT. C/ BDI</t>
  </si>
  <si>
    <t>BDI:</t>
  </si>
  <si>
    <t>DATA:</t>
  </si>
  <si>
    <t>LOCALIZAÇÃO:</t>
  </si>
  <si>
    <t>MUNICÍPIO</t>
  </si>
  <si>
    <t>CAMPO ALEGRE</t>
  </si>
  <si>
    <t>RESPONSÁVEL TÉCNICO</t>
  </si>
  <si>
    <t xml:space="preserve">CREA Nº </t>
  </si>
  <si>
    <t>PLANILHA DE ORÇAMENTO ESTIMATIVO</t>
  </si>
  <si>
    <t>Sinapi referencia: jan/ 2021</t>
  </si>
  <si>
    <t>1.0</t>
  </si>
  <si>
    <t>COBERTURA</t>
  </si>
  <si>
    <t>Telhamento com telha cerâmica de encaixe, tipo portuguesa, com até 2 águas, incluso transporte vertical. Af_07/2019</t>
  </si>
  <si>
    <t>m2</t>
  </si>
  <si>
    <t>Cumeeira para telha cerâmica emboçada com argamassa traço 1:2:9 (cimento, cal e areia) para telhados com até 2 águas, incluso transporte vertical. Af_07/2019</t>
  </si>
  <si>
    <t>Remoção de telhas, de fibrocimento, metálica e cerâmica, de forma manual, sem reaproveitamento. Af_12/2017</t>
  </si>
  <si>
    <t>m</t>
  </si>
  <si>
    <t>Limpeza das calhas</t>
  </si>
  <si>
    <t>Retirada e recolocação (reaproveitamento de 80%) de ripa em telhados de até 2 águas com telha cerâmica capa-canal, incluso transporte vertical. Af_07/2019</t>
  </si>
  <si>
    <t>und</t>
  </si>
  <si>
    <t>Reforço na tubulaçao nas descidas centrais das calhas (rebitar, siliconar e travar com sarrafos)</t>
  </si>
  <si>
    <t>1.1</t>
  </si>
  <si>
    <t>1.2</t>
  </si>
  <si>
    <t>1.3</t>
  </si>
  <si>
    <t>Av. Dr. Getúlio Vargas, nº 606, Bairro Centro</t>
  </si>
  <si>
    <t>Calha em beiral em chapa de aço galvanizado número 24, desenvolvimento de 33 cm, incluso transporte vertical. Af_07/2019</t>
  </si>
  <si>
    <t>Retirada e recolocação de caibro em telhados de mais de 2 águas com telha cerâmica ou de concreto de encaixe, incluso transporte vertical. Af_07/2019 (previsão de troca de 20%)</t>
  </si>
  <si>
    <t>Forro em réguas de PVC, frisado, para ambientes residenciais, inclusive estrutura de fixação. Af_05/2017_p</t>
  </si>
  <si>
    <t>SERVIÇOS INICIAIS</t>
  </si>
  <si>
    <t>2.0</t>
  </si>
  <si>
    <t>2.1</t>
  </si>
  <si>
    <t>1ª quinzena</t>
  </si>
  <si>
    <t>2ª quinzena</t>
  </si>
  <si>
    <t>3ª quinzena</t>
  </si>
  <si>
    <t>4ª quinzena</t>
  </si>
  <si>
    <t>97665 + 97584</t>
  </si>
  <si>
    <t>Placa de obra 1,0x1,5m</t>
  </si>
  <si>
    <t>Remoção e reinstalação de luminárias de diversos tipos</t>
  </si>
  <si>
    <t>Reforma da cobertura Prédio "Casa da Cultura"</t>
  </si>
  <si>
    <t>3.0</t>
  </si>
  <si>
    <t>INSTALAÇÕES ELÉTRICAS</t>
  </si>
  <si>
    <t>3.1</t>
  </si>
  <si>
    <t>3.2</t>
  </si>
  <si>
    <t>3.3</t>
  </si>
  <si>
    <t>3.4</t>
  </si>
  <si>
    <t>3.5</t>
  </si>
  <si>
    <t>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</si>
</sst>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"/>
    <numFmt numFmtId="168" formatCode="&quot;R$&quot;\ #,##0.00"/>
    <numFmt numFmtId="169" formatCode="0.0%"/>
    <numFmt numFmtId="170" formatCode="#,##0.00_ ;\-#,##0.00\ "/>
    <numFmt numFmtId="171" formatCode="&quot;R$&quot;#,##0.00"/>
  </numFmts>
  <fonts count="20" x14ac:knownFonts="1">
    <font>
      <sz val="10"/>
      <name val="Arial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/>
    <xf numFmtId="49" fontId="5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2" fontId="6" fillId="3" borderId="1" xfId="0" applyNumberFormat="1" applyFont="1" applyFill="1" applyBorder="1" applyAlignment="1">
      <alignment horizontal="justify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7" fontId="10" fillId="2" borderId="2" xfId="0" applyNumberFormat="1" applyFont="1" applyFill="1" applyBorder="1" applyAlignment="1">
      <alignment horizontal="center" vertical="center" wrapText="1"/>
    </xf>
    <xf numFmtId="165" fontId="6" fillId="0" borderId="3" xfId="1" applyFont="1" applyFill="1" applyBorder="1" applyAlignment="1">
      <alignment horizontal="center" vertical="center"/>
    </xf>
    <xf numFmtId="168" fontId="6" fillId="0" borderId="3" xfId="0" applyNumberFormat="1" applyFont="1" applyFill="1" applyBorder="1" applyAlignment="1">
      <alignment horizontal="center" vertical="center" wrapText="1"/>
    </xf>
    <xf numFmtId="168" fontId="6" fillId="3" borderId="4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7" fontId="17" fillId="4" borderId="7" xfId="0" applyNumberFormat="1" applyFont="1" applyFill="1" applyBorder="1" applyAlignment="1">
      <alignment horizontal="center" vertical="center" wrapText="1"/>
    </xf>
    <xf numFmtId="10" fontId="8" fillId="2" borderId="8" xfId="9" applyNumberFormat="1" applyFont="1" applyFill="1" applyBorder="1" applyAlignment="1">
      <alignment horizontal="center" vertical="center" wrapText="1"/>
    </xf>
    <xf numFmtId="39" fontId="8" fillId="2" borderId="1" xfId="9" applyNumberFormat="1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Border="1"/>
    <xf numFmtId="170" fontId="0" fillId="0" borderId="0" xfId="0" applyNumberFormat="1" applyBorder="1"/>
    <xf numFmtId="2" fontId="1" fillId="3" borderId="1" xfId="0" applyNumberFormat="1" applyFont="1" applyFill="1" applyBorder="1" applyAlignment="1">
      <alignment horizontal="justify" vertical="center" wrapText="1"/>
    </xf>
    <xf numFmtId="171" fontId="6" fillId="0" borderId="0" xfId="0" applyNumberFormat="1" applyFont="1" applyAlignment="1">
      <alignment vertical="center"/>
    </xf>
    <xf numFmtId="2" fontId="6" fillId="0" borderId="1" xfId="9" applyNumberFormat="1" applyFont="1" applyFill="1" applyBorder="1" applyAlignment="1">
      <alignment horizontal="center" vertical="center"/>
    </xf>
    <xf numFmtId="2" fontId="6" fillId="3" borderId="9" xfId="9" applyNumberFormat="1" applyFont="1" applyFill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9" fontId="8" fillId="5" borderId="1" xfId="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9" fontId="16" fillId="0" borderId="1" xfId="5" applyNumberFormat="1" applyFont="1" applyBorder="1" applyAlignment="1">
      <alignment horizontal="left" vertical="center" wrapText="1"/>
    </xf>
    <xf numFmtId="169" fontId="16" fillId="0" borderId="8" xfId="5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2" fontId="10" fillId="2" borderId="10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center" wrapText="1"/>
    </xf>
    <xf numFmtId="167" fontId="6" fillId="0" borderId="12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167" fontId="14" fillId="3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4" fontId="16" fillId="0" borderId="8" xfId="5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top" wrapText="1"/>
    </xf>
    <xf numFmtId="165" fontId="8" fillId="2" borderId="1" xfId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Border="1" applyAlignment="1">
      <alignment vertical="top" wrapText="1"/>
    </xf>
    <xf numFmtId="10" fontId="8" fillId="2" borderId="8" xfId="9" applyNumberFormat="1" applyFont="1" applyFill="1" applyBorder="1" applyAlignment="1">
      <alignment horizontal="center" wrapText="1"/>
    </xf>
    <xf numFmtId="164" fontId="8" fillId="5" borderId="1" xfId="9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8" fillId="6" borderId="1" xfId="1" applyFont="1" applyFill="1" applyBorder="1" applyAlignment="1">
      <alignment horizontal="right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165" fontId="1" fillId="3" borderId="1" xfId="1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horizontal="center" vertical="center" wrapText="1"/>
    </xf>
    <xf numFmtId="165" fontId="1" fillId="3" borderId="4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10" fillId="3" borderId="10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64" fontId="8" fillId="7" borderId="1" xfId="9" applyNumberFormat="1" applyFont="1" applyFill="1" applyBorder="1" applyAlignment="1">
      <alignment horizontal="center" vertical="center" wrapText="1"/>
    </xf>
    <xf numFmtId="9" fontId="8" fillId="7" borderId="1" xfId="9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167" fontId="10" fillId="3" borderId="29" xfId="0" applyNumberFormat="1" applyFont="1" applyFill="1" applyBorder="1" applyAlignment="1">
      <alignment horizontal="center" vertical="center" wrapText="1"/>
    </xf>
    <xf numFmtId="165" fontId="1" fillId="3" borderId="0" xfId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9" fontId="8" fillId="2" borderId="1" xfId="9" applyNumberFormat="1" applyFont="1" applyFill="1" applyBorder="1" applyAlignment="1">
      <alignment horizontal="center" wrapText="1"/>
    </xf>
    <xf numFmtId="39" fontId="8" fillId="2" borderId="8" xfId="9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1">
    <cellStyle name="Moeda" xfId="1" builtinId="4"/>
    <cellStyle name="Normal" xfId="0" builtinId="0"/>
    <cellStyle name="Normal 2" xfId="2"/>
    <cellStyle name="Normal 2 2" xfId="3"/>
    <cellStyle name="Normal 3 3" xfId="4"/>
    <cellStyle name="Porcentagem" xfId="5" builtinId="5"/>
    <cellStyle name="Porcentagem 2" xfId="6"/>
    <cellStyle name="Separador de milhares 2" xfId="7"/>
    <cellStyle name="Separador de milhares 2 2" xfId="8"/>
    <cellStyle name="Vírgula" xfId="9" builtinId="3"/>
    <cellStyle name="Vírgul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zoomScale="80" zoomScaleNormal="90" zoomScaleSheetLayoutView="80" workbookViewId="0">
      <selection activeCell="O21" sqref="O21"/>
    </sheetView>
  </sheetViews>
  <sheetFormatPr defaultRowHeight="12.75" x14ac:dyDescent="0.2"/>
  <cols>
    <col min="1" max="1" width="5.85546875" style="7" bestFit="1" customWidth="1"/>
    <col min="2" max="2" width="11.85546875" style="11" customWidth="1"/>
    <col min="3" max="3" width="42" style="7" customWidth="1"/>
    <col min="4" max="4" width="6" style="7" customWidth="1"/>
    <col min="5" max="5" width="13.28515625" style="34" customWidth="1"/>
    <col min="6" max="6" width="13" style="15" customWidth="1"/>
    <col min="7" max="7" width="15.28515625" style="15" customWidth="1"/>
    <col min="8" max="8" width="20.5703125" style="15" bestFit="1" customWidth="1"/>
    <col min="9" max="9" width="13.140625" style="7" bestFit="1" customWidth="1"/>
    <col min="10" max="16384" width="9.140625" style="7"/>
  </cols>
  <sheetData>
    <row r="1" spans="1:8" ht="15.75" x14ac:dyDescent="0.2">
      <c r="A1" s="102" t="s">
        <v>25</v>
      </c>
      <c r="B1" s="103"/>
      <c r="C1" s="103"/>
      <c r="D1" s="103"/>
      <c r="E1" s="103"/>
      <c r="F1" s="103"/>
      <c r="G1" s="104"/>
      <c r="H1" s="105"/>
    </row>
    <row r="2" spans="1:8" ht="15" customHeight="1" x14ac:dyDescent="0.2">
      <c r="A2" s="109" t="s">
        <v>21</v>
      </c>
      <c r="B2" s="109"/>
      <c r="C2" s="111" t="s">
        <v>22</v>
      </c>
      <c r="D2" s="112"/>
      <c r="E2" s="112"/>
      <c r="F2" s="113"/>
      <c r="G2" s="39"/>
      <c r="H2" s="40"/>
    </row>
    <row r="3" spans="1:8" ht="15" customHeight="1" x14ac:dyDescent="0.2">
      <c r="A3" s="109" t="s">
        <v>11</v>
      </c>
      <c r="B3" s="109"/>
      <c r="C3" s="111" t="s">
        <v>55</v>
      </c>
      <c r="D3" s="112"/>
      <c r="E3" s="112"/>
      <c r="F3" s="113"/>
      <c r="G3" s="47" t="s">
        <v>19</v>
      </c>
      <c r="H3" s="59">
        <v>44249</v>
      </c>
    </row>
    <row r="4" spans="1:8" ht="15" x14ac:dyDescent="0.2">
      <c r="A4" s="110" t="s">
        <v>20</v>
      </c>
      <c r="B4" s="110"/>
      <c r="C4" s="111" t="s">
        <v>41</v>
      </c>
      <c r="D4" s="112"/>
      <c r="E4" s="112"/>
      <c r="F4" s="113"/>
      <c r="G4" s="38" t="s">
        <v>18</v>
      </c>
      <c r="H4" s="48">
        <v>0.20499999999999999</v>
      </c>
    </row>
    <row r="5" spans="1:8" ht="15" x14ac:dyDescent="0.2">
      <c r="A5" s="49"/>
      <c r="B5" s="111" t="s">
        <v>26</v>
      </c>
      <c r="C5" s="112"/>
      <c r="D5" s="112"/>
      <c r="E5" s="112"/>
      <c r="F5" s="113"/>
      <c r="G5" s="46"/>
      <c r="H5" s="48"/>
    </row>
    <row r="6" spans="1:8" x14ac:dyDescent="0.2">
      <c r="A6" s="106" t="s">
        <v>7</v>
      </c>
      <c r="B6" s="107" t="s">
        <v>15</v>
      </c>
      <c r="C6" s="98" t="s">
        <v>8</v>
      </c>
      <c r="D6" s="98" t="s">
        <v>9</v>
      </c>
      <c r="E6" s="108" t="s">
        <v>10</v>
      </c>
      <c r="F6" s="98" t="s">
        <v>12</v>
      </c>
      <c r="G6" s="98" t="s">
        <v>17</v>
      </c>
      <c r="H6" s="99" t="s">
        <v>14</v>
      </c>
    </row>
    <row r="7" spans="1:8" s="10" customFormat="1" ht="13.5" customHeight="1" x14ac:dyDescent="0.2">
      <c r="A7" s="106"/>
      <c r="B7" s="107"/>
      <c r="C7" s="98"/>
      <c r="D7" s="98"/>
      <c r="E7" s="108"/>
      <c r="F7" s="98"/>
      <c r="G7" s="98"/>
      <c r="H7" s="99"/>
    </row>
    <row r="8" spans="1:8" s="10" customFormat="1" x14ac:dyDescent="0.2">
      <c r="A8" s="50" t="s">
        <v>27</v>
      </c>
      <c r="B8" s="9"/>
      <c r="C8" s="96" t="s">
        <v>45</v>
      </c>
      <c r="D8" s="97"/>
      <c r="E8" s="97"/>
      <c r="F8" s="14"/>
      <c r="G8" s="14"/>
      <c r="H8" s="51"/>
    </row>
    <row r="9" spans="1:8" s="10" customFormat="1" x14ac:dyDescent="0.2">
      <c r="A9" s="55"/>
      <c r="B9" s="79"/>
      <c r="C9" s="70" t="s">
        <v>53</v>
      </c>
      <c r="D9" s="69" t="s">
        <v>30</v>
      </c>
      <c r="E9" s="92">
        <f>1*1.5</f>
        <v>1.5</v>
      </c>
      <c r="F9" s="74">
        <v>320</v>
      </c>
      <c r="G9" s="19">
        <f>F9*$H$4+F9</f>
        <v>385.6</v>
      </c>
      <c r="H9" s="53">
        <f>E9*G9</f>
        <v>578.40000000000009</v>
      </c>
    </row>
    <row r="10" spans="1:8" s="10" customFormat="1" ht="38.25" x14ac:dyDescent="0.2">
      <c r="A10" s="55" t="s">
        <v>38</v>
      </c>
      <c r="B10" s="68">
        <v>97647</v>
      </c>
      <c r="C10" s="70" t="s">
        <v>32</v>
      </c>
      <c r="D10" s="69" t="s">
        <v>30</v>
      </c>
      <c r="E10" s="72">
        <f>24.68*23.32</f>
        <v>575.5376</v>
      </c>
      <c r="F10" s="75">
        <v>2.64</v>
      </c>
      <c r="G10" s="19">
        <f>F10*$H$4+F10</f>
        <v>3.1812</v>
      </c>
      <c r="H10" s="53">
        <f>E10*G10</f>
        <v>1830.90021312</v>
      </c>
    </row>
    <row r="11" spans="1:8" s="10" customFormat="1" ht="51" x14ac:dyDescent="0.2">
      <c r="A11" s="55" t="s">
        <v>39</v>
      </c>
      <c r="B11" s="68">
        <v>100392</v>
      </c>
      <c r="C11" s="70" t="s">
        <v>35</v>
      </c>
      <c r="D11" s="69" t="s">
        <v>30</v>
      </c>
      <c r="E11" s="72">
        <f>E10</f>
        <v>575.5376</v>
      </c>
      <c r="F11" s="75">
        <v>8.48</v>
      </c>
      <c r="G11" s="19">
        <f>F11*$H$4+F11</f>
        <v>10.218400000000001</v>
      </c>
      <c r="H11" s="53">
        <f>E11*G11</f>
        <v>5881.0734118400005</v>
      </c>
    </row>
    <row r="12" spans="1:8" s="10" customFormat="1" ht="66" customHeight="1" thickBot="1" x14ac:dyDescent="0.25">
      <c r="A12" s="55" t="s">
        <v>40</v>
      </c>
      <c r="B12" s="68">
        <v>100391</v>
      </c>
      <c r="C12" s="70" t="s">
        <v>43</v>
      </c>
      <c r="D12" s="69" t="s">
        <v>30</v>
      </c>
      <c r="E12" s="72">
        <f>E11*0.2</f>
        <v>115.10752000000001</v>
      </c>
      <c r="F12" s="75">
        <v>18.670000000000002</v>
      </c>
      <c r="G12" s="19">
        <f>F12*$H$4+F12</f>
        <v>22.497350000000001</v>
      </c>
      <c r="H12" s="53">
        <f>E12*G12</f>
        <v>2589.6141650720001</v>
      </c>
    </row>
    <row r="13" spans="1:8" s="10" customFormat="1" ht="13.5" thickBot="1" x14ac:dyDescent="0.25">
      <c r="A13" s="55"/>
      <c r="B13" s="79"/>
      <c r="C13" s="70"/>
      <c r="D13" s="85"/>
      <c r="E13" s="85"/>
      <c r="F13" s="100" t="s">
        <v>13</v>
      </c>
      <c r="G13" s="101"/>
      <c r="H13" s="16">
        <f>SUM(H9:H12)</f>
        <v>10879.987790032001</v>
      </c>
    </row>
    <row r="14" spans="1:8" s="10" customFormat="1" x14ac:dyDescent="0.2">
      <c r="A14" s="55"/>
      <c r="B14" s="79"/>
      <c r="C14" s="70"/>
      <c r="D14" s="85"/>
      <c r="E14" s="85"/>
      <c r="F14" s="88"/>
      <c r="G14" s="89"/>
      <c r="H14" s="90"/>
    </row>
    <row r="15" spans="1:8" s="10" customFormat="1" x14ac:dyDescent="0.2">
      <c r="A15" s="50" t="s">
        <v>46</v>
      </c>
      <c r="B15" s="9"/>
      <c r="C15" s="96" t="s">
        <v>57</v>
      </c>
      <c r="D15" s="97"/>
      <c r="E15" s="97"/>
      <c r="F15" s="14"/>
      <c r="G15" s="14"/>
      <c r="H15" s="51"/>
    </row>
    <row r="16" spans="1:8" s="10" customFormat="1" ht="26.25" thickBot="1" x14ac:dyDescent="0.25">
      <c r="A16" s="55" t="s">
        <v>47</v>
      </c>
      <c r="B16" s="79" t="s">
        <v>52</v>
      </c>
      <c r="C16" s="70" t="s">
        <v>54</v>
      </c>
      <c r="D16" s="69" t="s">
        <v>36</v>
      </c>
      <c r="E16" s="92">
        <v>32</v>
      </c>
      <c r="F16" s="91">
        <f>1.04+11.44</f>
        <v>12.48</v>
      </c>
      <c r="G16" s="19">
        <f>F16*$H$4+F16</f>
        <v>15.038399999999999</v>
      </c>
      <c r="H16" s="53">
        <f>E16*G16</f>
        <v>481.22879999999998</v>
      </c>
    </row>
    <row r="17" spans="1:9" s="10" customFormat="1" ht="13.5" thickBot="1" x14ac:dyDescent="0.25">
      <c r="A17" s="55"/>
      <c r="B17" s="79"/>
      <c r="C17" s="70"/>
      <c r="D17" s="85"/>
      <c r="E17" s="85"/>
      <c r="F17" s="100" t="s">
        <v>13</v>
      </c>
      <c r="G17" s="101"/>
      <c r="H17" s="16">
        <f>SUM(H16)</f>
        <v>481.22879999999998</v>
      </c>
    </row>
    <row r="18" spans="1:9" s="10" customFormat="1" x14ac:dyDescent="0.2">
      <c r="A18" s="78"/>
      <c r="B18" s="79"/>
      <c r="C18" s="80"/>
      <c r="D18" s="81"/>
      <c r="E18" s="81"/>
      <c r="F18" s="82"/>
      <c r="G18" s="83"/>
      <c r="H18" s="84"/>
    </row>
    <row r="19" spans="1:9" s="10" customFormat="1" x14ac:dyDescent="0.2">
      <c r="A19" s="50" t="s">
        <v>56</v>
      </c>
      <c r="B19" s="9"/>
      <c r="C19" s="96" t="s">
        <v>28</v>
      </c>
      <c r="D19" s="97"/>
      <c r="E19" s="97"/>
      <c r="F19" s="14"/>
      <c r="G19" s="14"/>
      <c r="H19" s="51"/>
    </row>
    <row r="20" spans="1:9" s="10" customFormat="1" ht="51" x14ac:dyDescent="0.2">
      <c r="A20" s="55" t="s">
        <v>58</v>
      </c>
      <c r="B20" s="68">
        <v>94221</v>
      </c>
      <c r="C20" s="70" t="s">
        <v>31</v>
      </c>
      <c r="D20" s="69" t="s">
        <v>33</v>
      </c>
      <c r="E20" s="71">
        <f>4*24.68</f>
        <v>98.72</v>
      </c>
      <c r="F20" s="75">
        <v>20.52</v>
      </c>
      <c r="G20" s="19">
        <f t="shared" ref="G20" si="0">F20*$H$4+F20</f>
        <v>24.726599999999998</v>
      </c>
      <c r="H20" s="53">
        <f t="shared" ref="H20" si="1">E20*G20</f>
        <v>2441.0099519999999</v>
      </c>
    </row>
    <row r="21" spans="1:9" s="10" customFormat="1" ht="38.25" x14ac:dyDescent="0.2">
      <c r="A21" s="55" t="s">
        <v>59</v>
      </c>
      <c r="B21" s="68">
        <v>94195</v>
      </c>
      <c r="C21" s="29" t="s">
        <v>29</v>
      </c>
      <c r="D21" s="69" t="s">
        <v>30</v>
      </c>
      <c r="E21" s="72">
        <f>E10</f>
        <v>575.5376</v>
      </c>
      <c r="F21" s="76">
        <v>29.16</v>
      </c>
      <c r="G21" s="19">
        <f>F21*$H$4+F21</f>
        <v>35.137799999999999</v>
      </c>
      <c r="H21" s="53">
        <f>E21*G21</f>
        <v>20223.125081279999</v>
      </c>
    </row>
    <row r="22" spans="1:9" s="10" customFormat="1" ht="38.25" x14ac:dyDescent="0.2">
      <c r="A22" s="55" t="s">
        <v>60</v>
      </c>
      <c r="B22" s="68">
        <v>96111</v>
      </c>
      <c r="C22" s="29" t="s">
        <v>44</v>
      </c>
      <c r="D22" s="69" t="s">
        <v>30</v>
      </c>
      <c r="E22" s="73">
        <v>488.99</v>
      </c>
      <c r="F22" s="76">
        <v>53.33</v>
      </c>
      <c r="G22" s="19">
        <f>F22*$H$4+F22</f>
        <v>64.262649999999994</v>
      </c>
      <c r="H22" s="53">
        <f>E22*G22</f>
        <v>31423.793223499997</v>
      </c>
    </row>
    <row r="23" spans="1:9" s="10" customFormat="1" x14ac:dyDescent="0.2">
      <c r="A23" s="55" t="s">
        <v>61</v>
      </c>
      <c r="B23" s="68"/>
      <c r="C23" s="29" t="s">
        <v>34</v>
      </c>
      <c r="D23" s="69" t="s">
        <v>33</v>
      </c>
      <c r="E23" s="73">
        <f>3*24.68</f>
        <v>74.039999999999992</v>
      </c>
      <c r="F23" s="74">
        <v>2.2000000000000002</v>
      </c>
      <c r="G23" s="19">
        <f t="shared" ref="G23:G25" si="2">F23*$H$4+F23</f>
        <v>2.6510000000000002</v>
      </c>
      <c r="H23" s="53">
        <f t="shared" ref="H23:H25" si="3">E23*G23</f>
        <v>196.28003999999999</v>
      </c>
    </row>
    <row r="24" spans="1:9" s="10" customFormat="1" ht="41.25" customHeight="1" x14ac:dyDescent="0.2">
      <c r="A24" s="55" t="s">
        <v>62</v>
      </c>
      <c r="B24" s="68"/>
      <c r="C24" s="29" t="s">
        <v>37</v>
      </c>
      <c r="D24" s="69" t="s">
        <v>36</v>
      </c>
      <c r="E24" s="73">
        <v>3</v>
      </c>
      <c r="F24" s="74">
        <v>90</v>
      </c>
      <c r="G24" s="19">
        <f t="shared" si="2"/>
        <v>108.45</v>
      </c>
      <c r="H24" s="53">
        <f t="shared" si="3"/>
        <v>325.35000000000002</v>
      </c>
    </row>
    <row r="25" spans="1:9" s="10" customFormat="1" ht="39" thickBot="1" x14ac:dyDescent="0.25">
      <c r="A25" s="55" t="s">
        <v>63</v>
      </c>
      <c r="B25" s="68">
        <v>94227</v>
      </c>
      <c r="C25" s="29" t="s">
        <v>42</v>
      </c>
      <c r="D25" s="69" t="s">
        <v>33</v>
      </c>
      <c r="E25" s="73">
        <f>2*24.68</f>
        <v>49.36</v>
      </c>
      <c r="F25" s="74">
        <v>59.14</v>
      </c>
      <c r="G25" s="19">
        <f t="shared" si="2"/>
        <v>71.2637</v>
      </c>
      <c r="H25" s="53">
        <f t="shared" si="3"/>
        <v>3517.5762319999999</v>
      </c>
    </row>
    <row r="26" spans="1:9" s="10" customFormat="1" ht="13.5" thickBot="1" x14ac:dyDescent="0.25">
      <c r="A26" s="56"/>
      <c r="B26" s="44"/>
      <c r="C26" s="12"/>
      <c r="D26" s="13"/>
      <c r="E26" s="32"/>
      <c r="F26" s="100" t="s">
        <v>13</v>
      </c>
      <c r="G26" s="101"/>
      <c r="H26" s="16">
        <f>SUM(H20:H25)</f>
        <v>58127.134528779992</v>
      </c>
    </row>
    <row r="27" spans="1:9" s="10" customFormat="1" ht="13.5" thickBot="1" x14ac:dyDescent="0.25">
      <c r="A27" s="52"/>
      <c r="B27" s="43"/>
      <c r="C27" s="8"/>
      <c r="D27" s="2"/>
      <c r="E27" s="31"/>
      <c r="F27" s="17"/>
      <c r="G27" s="18"/>
      <c r="H27" s="54"/>
    </row>
    <row r="28" spans="1:9" ht="18.75" thickBot="1" x14ac:dyDescent="0.25">
      <c r="A28" s="93" t="s">
        <v>16</v>
      </c>
      <c r="B28" s="94"/>
      <c r="C28" s="94"/>
      <c r="D28" s="94"/>
      <c r="E28" s="94"/>
      <c r="F28" s="94"/>
      <c r="G28" s="95"/>
      <c r="H28" s="22">
        <f>H13+H17+H26</f>
        <v>69488.351118811988</v>
      </c>
      <c r="I28" s="30"/>
    </row>
    <row r="29" spans="1:9" ht="15.75" x14ac:dyDescent="0.2">
      <c r="A29" s="20"/>
      <c r="B29" s="45"/>
      <c r="C29" s="21"/>
      <c r="D29" s="21"/>
      <c r="E29" s="33"/>
      <c r="F29" s="21"/>
      <c r="G29" s="21"/>
      <c r="H29" s="57"/>
      <c r="I29" s="58"/>
    </row>
  </sheetData>
  <mergeCells count="23">
    <mergeCell ref="A1:H1"/>
    <mergeCell ref="A6:A7"/>
    <mergeCell ref="B6:B7"/>
    <mergeCell ref="C6:C7"/>
    <mergeCell ref="D6:D7"/>
    <mergeCell ref="E6:E7"/>
    <mergeCell ref="F6:F7"/>
    <mergeCell ref="A2:B2"/>
    <mergeCell ref="A3:B3"/>
    <mergeCell ref="A4:B4"/>
    <mergeCell ref="C2:F2"/>
    <mergeCell ref="C3:F3"/>
    <mergeCell ref="C4:F4"/>
    <mergeCell ref="B5:F5"/>
    <mergeCell ref="A28:G28"/>
    <mergeCell ref="C8:E8"/>
    <mergeCell ref="G6:G7"/>
    <mergeCell ref="H6:H7"/>
    <mergeCell ref="F26:G26"/>
    <mergeCell ref="C19:E19"/>
    <mergeCell ref="F13:G13"/>
    <mergeCell ref="C15:E15"/>
    <mergeCell ref="F17:G17"/>
  </mergeCells>
  <printOptions horizontalCentered="1"/>
  <pageMargins left="0.25" right="0.25" top="0.75" bottom="0.75" header="0.3" footer="0.3"/>
  <pageSetup paperSize="9" scale="70" orientation="portrait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K23" sqref="K23"/>
    </sheetView>
  </sheetViews>
  <sheetFormatPr defaultRowHeight="12.75" x14ac:dyDescent="0.2"/>
  <cols>
    <col min="1" max="1" width="4.5703125" customWidth="1"/>
    <col min="2" max="2" width="10.85546875" customWidth="1"/>
    <col min="3" max="3" width="12.140625" customWidth="1"/>
    <col min="4" max="4" width="11.42578125" customWidth="1"/>
    <col min="5" max="5" width="13.28515625" style="36" bestFit="1" customWidth="1"/>
    <col min="6" max="6" width="7.28515625" style="37" bestFit="1" customWidth="1"/>
    <col min="7" max="7" width="13.28515625" style="37" bestFit="1" customWidth="1"/>
    <col min="8" max="8" width="7.28515625" style="37" bestFit="1" customWidth="1"/>
    <col min="9" max="9" width="13.28515625" style="37" bestFit="1" customWidth="1"/>
    <col min="10" max="10" width="7.28515625" style="37" bestFit="1" customWidth="1"/>
    <col min="11" max="11" width="13.28515625" style="37" bestFit="1" customWidth="1"/>
    <col min="12" max="12" width="8.28515625" style="37" bestFit="1" customWidth="1"/>
    <col min="13" max="13" width="14.28515625" bestFit="1" customWidth="1"/>
    <col min="14" max="14" width="8.28515625" bestFit="1" customWidth="1"/>
    <col min="16" max="16" width="9.7109375" bestFit="1" customWidth="1"/>
  </cols>
  <sheetData>
    <row r="1" spans="1:25" ht="24" customHeight="1" x14ac:dyDescent="0.2">
      <c r="A1" s="102" t="s">
        <v>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41"/>
      <c r="N1" s="142"/>
      <c r="P1" s="135"/>
      <c r="Q1" s="135"/>
      <c r="R1" s="135"/>
      <c r="S1" s="135"/>
      <c r="T1" s="135"/>
      <c r="U1" s="135"/>
      <c r="V1" s="6"/>
      <c r="W1" s="3"/>
      <c r="X1" s="3"/>
      <c r="Y1" s="3"/>
    </row>
    <row r="2" spans="1:25" ht="18" x14ac:dyDescent="0.2">
      <c r="A2" s="137" t="str">
        <f>Orçamento!A2</f>
        <v>MUNICÍPIO</v>
      </c>
      <c r="B2" s="138"/>
      <c r="C2" s="140" t="str">
        <f>Orçamento!C2</f>
        <v>CAMPO ALEGRE</v>
      </c>
      <c r="D2" s="140"/>
      <c r="E2" s="140"/>
      <c r="F2" s="140"/>
      <c r="G2" s="140"/>
      <c r="H2" s="140"/>
      <c r="I2" s="140"/>
      <c r="J2" s="140"/>
      <c r="K2" s="140"/>
      <c r="L2" s="140"/>
      <c r="M2" s="143"/>
      <c r="N2" s="144"/>
      <c r="P2" s="136"/>
      <c r="Q2" s="136"/>
      <c r="R2" s="136"/>
      <c r="S2" s="136"/>
      <c r="T2" s="136"/>
      <c r="U2" s="136"/>
      <c r="V2" s="4"/>
      <c r="W2" s="3"/>
      <c r="X2" s="3"/>
      <c r="Y2" s="3"/>
    </row>
    <row r="3" spans="1:25" ht="18" x14ac:dyDescent="0.2">
      <c r="A3" s="137" t="str">
        <f>Orçamento!A3</f>
        <v>PROJETO:</v>
      </c>
      <c r="B3" s="138"/>
      <c r="C3" s="138" t="str">
        <f>Orçamento!C3</f>
        <v>Reforma da cobertura Prédio "Casa da Cultura"</v>
      </c>
      <c r="D3" s="138"/>
      <c r="E3" s="138"/>
      <c r="F3" s="138"/>
      <c r="G3" s="138"/>
      <c r="H3" s="138"/>
      <c r="I3" s="138"/>
      <c r="J3" s="138"/>
      <c r="K3" s="138"/>
      <c r="L3" s="138"/>
      <c r="M3" s="143"/>
      <c r="N3" s="144"/>
      <c r="P3" s="1"/>
      <c r="Q3" s="1"/>
      <c r="R3" s="1"/>
      <c r="S3" s="1"/>
      <c r="T3" s="1"/>
      <c r="U3" s="1"/>
      <c r="V3" s="4"/>
      <c r="W3" s="3"/>
      <c r="X3" s="3"/>
      <c r="Y3" s="3"/>
    </row>
    <row r="4" spans="1:25" ht="18" x14ac:dyDescent="0.2">
      <c r="A4" s="139" t="str">
        <f>Orçamento!A4</f>
        <v>LOCALIZAÇÃO:</v>
      </c>
      <c r="B4" s="110"/>
      <c r="C4" s="138" t="str">
        <f>Orçamento!C4</f>
        <v>Av. Dr. Getúlio Vargas, nº 606, Bairro Centro</v>
      </c>
      <c r="D4" s="138"/>
      <c r="E4" s="138"/>
      <c r="F4" s="138"/>
      <c r="G4" s="138"/>
      <c r="H4" s="138"/>
      <c r="I4" s="138"/>
      <c r="J4" s="138"/>
      <c r="K4" s="138"/>
      <c r="L4" s="138"/>
      <c r="M4" s="60">
        <f>Orçamento!H3</f>
        <v>44249</v>
      </c>
      <c r="N4" s="63"/>
      <c r="P4" s="1"/>
      <c r="Q4" s="1"/>
      <c r="R4" s="1"/>
      <c r="S4" s="1"/>
      <c r="T4" s="1"/>
      <c r="U4" s="1"/>
      <c r="V4" s="4"/>
      <c r="W4" s="3"/>
      <c r="X4" s="3"/>
      <c r="Y4" s="3"/>
    </row>
    <row r="5" spans="1:25" ht="14.25" customHeight="1" x14ac:dyDescent="0.2">
      <c r="A5" s="132" t="s">
        <v>7</v>
      </c>
      <c r="B5" s="133" t="s">
        <v>8</v>
      </c>
      <c r="C5" s="133"/>
      <c r="D5" s="133"/>
      <c r="E5" s="127" t="s">
        <v>0</v>
      </c>
      <c r="F5" s="127"/>
      <c r="G5" s="127"/>
      <c r="H5" s="127"/>
      <c r="I5" s="127"/>
      <c r="J5" s="127"/>
      <c r="K5" s="127"/>
      <c r="L5" s="127"/>
      <c r="M5" s="116" t="s">
        <v>1</v>
      </c>
      <c r="N5" s="117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2">
      <c r="A6" s="132"/>
      <c r="B6" s="133"/>
      <c r="C6" s="133"/>
      <c r="D6" s="133"/>
      <c r="E6" s="134" t="s">
        <v>48</v>
      </c>
      <c r="F6" s="134"/>
      <c r="G6" s="134" t="s">
        <v>49</v>
      </c>
      <c r="H6" s="134"/>
      <c r="I6" s="134" t="s">
        <v>50</v>
      </c>
      <c r="J6" s="134"/>
      <c r="K6" s="134" t="s">
        <v>51</v>
      </c>
      <c r="L6" s="134"/>
      <c r="M6" s="116"/>
      <c r="N6" s="117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26" customFormat="1" x14ac:dyDescent="0.2">
      <c r="A7" s="132"/>
      <c r="B7" s="133"/>
      <c r="C7" s="133"/>
      <c r="D7" s="133"/>
      <c r="E7" s="41" t="s">
        <v>2</v>
      </c>
      <c r="F7" s="42" t="s">
        <v>3</v>
      </c>
      <c r="G7" s="77" t="s">
        <v>2</v>
      </c>
      <c r="H7" s="77" t="s">
        <v>3</v>
      </c>
      <c r="I7" s="77" t="s">
        <v>2</v>
      </c>
      <c r="J7" s="77" t="s">
        <v>3</v>
      </c>
      <c r="K7" s="42" t="s">
        <v>2</v>
      </c>
      <c r="L7" s="42" t="s">
        <v>3</v>
      </c>
      <c r="M7" s="42" t="s">
        <v>2</v>
      </c>
      <c r="N7" s="25" t="s">
        <v>3</v>
      </c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8" customHeight="1" x14ac:dyDescent="0.2">
      <c r="A8" s="66">
        <v>1</v>
      </c>
      <c r="B8" s="114" t="str">
        <f>Orçamento!C8</f>
        <v>SERVIÇOS INICIAIS</v>
      </c>
      <c r="C8" s="115"/>
      <c r="D8" s="115"/>
      <c r="E8" s="65">
        <f>F8*$M8</f>
        <v>10879.987790032001</v>
      </c>
      <c r="F8" s="35">
        <v>1</v>
      </c>
      <c r="G8" s="86">
        <f>H8*$M8</f>
        <v>0</v>
      </c>
      <c r="H8" s="87"/>
      <c r="I8" s="65">
        <f>J8*$M8</f>
        <v>0</v>
      </c>
      <c r="J8" s="35"/>
      <c r="K8" s="86">
        <f>L8*$M8</f>
        <v>0</v>
      </c>
      <c r="L8" s="87"/>
      <c r="M8" s="67">
        <f>Orçamento!H13</f>
        <v>10879.987790032001</v>
      </c>
      <c r="N8" s="23">
        <f>M8/$M$12</f>
        <v>0.15657283004786329</v>
      </c>
      <c r="P8" s="28"/>
      <c r="Q8" s="3"/>
      <c r="R8" s="3"/>
      <c r="S8" s="3"/>
      <c r="T8" s="3"/>
      <c r="U8" s="3"/>
      <c r="V8" s="3"/>
      <c r="W8" s="3"/>
      <c r="X8" s="3"/>
      <c r="Y8" s="3"/>
    </row>
    <row r="9" spans="1:25" ht="18" customHeight="1" x14ac:dyDescent="0.2">
      <c r="A9" s="66">
        <v>2</v>
      </c>
      <c r="B9" s="114" t="str">
        <f>Orçamento!C15</f>
        <v>INSTALAÇÕES ELÉTRICAS</v>
      </c>
      <c r="C9" s="115"/>
      <c r="D9" s="115"/>
      <c r="E9" s="65">
        <f>F9*$M9</f>
        <v>0</v>
      </c>
      <c r="F9" s="35"/>
      <c r="G9" s="86">
        <f>H9*$M9</f>
        <v>0</v>
      </c>
      <c r="H9" s="87"/>
      <c r="I9" s="65">
        <f>J9*$M9</f>
        <v>240.61439999999999</v>
      </c>
      <c r="J9" s="35">
        <v>0.5</v>
      </c>
      <c r="K9" s="86">
        <f>L9*$M9</f>
        <v>240.61439999999999</v>
      </c>
      <c r="L9" s="87">
        <v>0.5</v>
      </c>
      <c r="M9" s="67">
        <f>Orçamento!H17</f>
        <v>481.22879999999998</v>
      </c>
      <c r="N9" s="23">
        <f>M9/$M$12</f>
        <v>6.9253161465464824E-3</v>
      </c>
      <c r="P9" s="28"/>
      <c r="Q9" s="3"/>
      <c r="R9" s="3"/>
      <c r="S9" s="3"/>
      <c r="T9" s="3"/>
      <c r="U9" s="3"/>
      <c r="V9" s="3"/>
      <c r="W9" s="3"/>
      <c r="X9" s="3"/>
      <c r="Y9" s="3"/>
    </row>
    <row r="10" spans="1:25" ht="18" customHeight="1" x14ac:dyDescent="0.2">
      <c r="A10" s="66">
        <v>3</v>
      </c>
      <c r="B10" s="114" t="str">
        <f>Orçamento!C19</f>
        <v>COBERTURA</v>
      </c>
      <c r="C10" s="115"/>
      <c r="D10" s="115"/>
      <c r="E10" s="65">
        <f>F10*$M10</f>
        <v>0</v>
      </c>
      <c r="F10" s="35"/>
      <c r="G10" s="86">
        <f>H10*$M10</f>
        <v>17438.140358633998</v>
      </c>
      <c r="H10" s="87">
        <v>0.3</v>
      </c>
      <c r="I10" s="65">
        <f>J10*$M10</f>
        <v>23250.853811511999</v>
      </c>
      <c r="J10" s="35">
        <v>0.4</v>
      </c>
      <c r="K10" s="86">
        <f>L10*$M10</f>
        <v>17438.140358633998</v>
      </c>
      <c r="L10" s="87">
        <v>0.3</v>
      </c>
      <c r="M10" s="67">
        <f>Orçamento!H26</f>
        <v>58127.134528779992</v>
      </c>
      <c r="N10" s="23">
        <f>M10/$M$12</f>
        <v>0.83650185380559028</v>
      </c>
      <c r="P10" s="28"/>
      <c r="Q10" s="3"/>
      <c r="R10" s="3"/>
      <c r="S10" s="3"/>
      <c r="T10" s="3"/>
      <c r="U10" s="3"/>
      <c r="V10" s="3"/>
      <c r="W10" s="3"/>
      <c r="X10" s="3"/>
      <c r="Y10" s="3"/>
    </row>
    <row r="11" spans="1:25" s="5" customFormat="1" ht="14.1" customHeight="1" x14ac:dyDescent="0.2">
      <c r="A11" s="126" t="s">
        <v>4</v>
      </c>
      <c r="B11" s="127"/>
      <c r="C11" s="127"/>
      <c r="D11" s="127"/>
      <c r="E11" s="61">
        <f>SUM(E8:E10)</f>
        <v>10879.987790032001</v>
      </c>
      <c r="F11" s="62">
        <f>E11/$M$12</f>
        <v>0.15657283004786329</v>
      </c>
      <c r="G11" s="61">
        <f>SUM(G8:G10)</f>
        <v>17438.140358633998</v>
      </c>
      <c r="H11" s="62">
        <f>G11/$M$12</f>
        <v>0.25095055614167711</v>
      </c>
      <c r="I11" s="61">
        <f>SUM(I8:I10)</f>
        <v>23491.468211511998</v>
      </c>
      <c r="J11" s="62">
        <f>I11/$M$12</f>
        <v>0.33806339959550935</v>
      </c>
      <c r="K11" s="61">
        <f>SUM(K8:K10)</f>
        <v>17678.754758633997</v>
      </c>
      <c r="L11" s="62">
        <f>K11/$M$12</f>
        <v>0.25441321421495033</v>
      </c>
      <c r="M11" s="24">
        <f>SUM(M8:M10)</f>
        <v>69488.351118811988</v>
      </c>
      <c r="N11" s="64">
        <f>SUM(N8:N10)</f>
        <v>1</v>
      </c>
    </row>
    <row r="12" spans="1:25" s="5" customFormat="1" ht="14.1" customHeight="1" x14ac:dyDescent="0.2">
      <c r="A12" s="126" t="s">
        <v>5</v>
      </c>
      <c r="B12" s="127"/>
      <c r="C12" s="127"/>
      <c r="D12" s="127"/>
      <c r="E12" s="61">
        <f>E11</f>
        <v>10879.987790032001</v>
      </c>
      <c r="F12" s="62">
        <f>F11</f>
        <v>0.15657283004786329</v>
      </c>
      <c r="G12" s="61">
        <f>G11+E12</f>
        <v>28318.128148666001</v>
      </c>
      <c r="H12" s="62">
        <f>F12+H11</f>
        <v>0.40752338618954043</v>
      </c>
      <c r="I12" s="61">
        <f>I11+G12</f>
        <v>51809.596360177995</v>
      </c>
      <c r="J12" s="62">
        <f>H12+J11</f>
        <v>0.74558678578504978</v>
      </c>
      <c r="K12" s="61">
        <f>K11+I12</f>
        <v>69488.351118811988</v>
      </c>
      <c r="L12" s="62">
        <f>J12+L11</f>
        <v>1</v>
      </c>
      <c r="M12" s="130">
        <f>M11</f>
        <v>69488.351118811988</v>
      </c>
      <c r="N12" s="131"/>
    </row>
    <row r="13" spans="1:25" x14ac:dyDescent="0.2">
      <c r="A13" s="128" t="s">
        <v>23</v>
      </c>
      <c r="B13" s="129"/>
      <c r="C13" s="129"/>
      <c r="D13" s="129"/>
      <c r="E13" s="120"/>
      <c r="F13" s="121"/>
      <c r="G13" s="121"/>
      <c r="H13" s="121"/>
      <c r="I13" s="121"/>
      <c r="J13" s="121"/>
      <c r="K13" s="121"/>
      <c r="L13" s="121"/>
      <c r="M13" s="121"/>
      <c r="N13" s="122"/>
    </row>
    <row r="14" spans="1:25" ht="13.5" thickBot="1" x14ac:dyDescent="0.25">
      <c r="A14" s="118" t="s">
        <v>24</v>
      </c>
      <c r="B14" s="119"/>
      <c r="C14" s="119"/>
      <c r="D14" s="119"/>
      <c r="E14" s="123"/>
      <c r="F14" s="124"/>
      <c r="G14" s="124"/>
      <c r="H14" s="124"/>
      <c r="I14" s="124"/>
      <c r="J14" s="124"/>
      <c r="K14" s="124"/>
      <c r="L14" s="124"/>
      <c r="M14" s="124"/>
      <c r="N14" s="125"/>
    </row>
  </sheetData>
  <mergeCells count="28">
    <mergeCell ref="B9:D9"/>
    <mergeCell ref="I6:J6"/>
    <mergeCell ref="P1:U1"/>
    <mergeCell ref="P2:U2"/>
    <mergeCell ref="A3:B3"/>
    <mergeCell ref="A2:B2"/>
    <mergeCell ref="A4:B4"/>
    <mergeCell ref="C2:L2"/>
    <mergeCell ref="C3:L3"/>
    <mergeCell ref="C4:L4"/>
    <mergeCell ref="M1:N3"/>
    <mergeCell ref="A1:L1"/>
    <mergeCell ref="B10:D10"/>
    <mergeCell ref="M5:N6"/>
    <mergeCell ref="A14:D14"/>
    <mergeCell ref="E13:N13"/>
    <mergeCell ref="E14:N14"/>
    <mergeCell ref="A11:D11"/>
    <mergeCell ref="A12:D12"/>
    <mergeCell ref="A13:D13"/>
    <mergeCell ref="M12:N12"/>
    <mergeCell ref="A5:A7"/>
    <mergeCell ref="B5:D7"/>
    <mergeCell ref="E5:L5"/>
    <mergeCell ref="B8:D8"/>
    <mergeCell ref="E6:F6"/>
    <mergeCell ref="K6:L6"/>
    <mergeCell ref="G6:H6"/>
  </mergeCells>
  <phoneticPr fontId="12" type="noConversion"/>
  <printOptions horizontalCentered="1"/>
  <pageMargins left="0.27559055118110237" right="0.15748031496062992" top="0.62992125984251968" bottom="0.43307086614173229" header="0.11811023622047245" footer="0.43307086614173229"/>
  <pageSetup paperSize="9" scale="85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Orçamento!Texto3</vt:lpstr>
      <vt:lpstr>Orçamento!Texto4</vt:lpstr>
    </vt:vector>
  </TitlesOfParts>
  <Company>Prefeirura Blumenau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2021-03-23T17:03:46Z</cp:lastPrinted>
  <dcterms:created xsi:type="dcterms:W3CDTF">2003-10-24T18:12:58Z</dcterms:created>
  <dcterms:modified xsi:type="dcterms:W3CDTF">2021-03-23T17:05:55Z</dcterms:modified>
</cp:coreProperties>
</file>