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G:\Meu Drive\PROJETOS COMPARTILHADOS\2020 - ESCOLA MARIA\"/>
    </mc:Choice>
  </mc:AlternateContent>
  <xr:revisionPtr revIDLastSave="0" documentId="13_ncr:1_{513C04E9-AB9F-4C0F-936E-E95F0A4D61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3" r:id="rId1"/>
    <sheet name="Cronograma" sheetId="2" r:id="rId2"/>
  </sheets>
  <definedNames>
    <definedName name="_xlnm.Print_Area" localSheetId="1">Cronograma!$A$1:$J$19</definedName>
    <definedName name="_xlnm.Print_Area" localSheetId="0">Orçamento!$A$1:$H$59</definedName>
    <definedName name="Texto1" localSheetId="0">Orçamento!#REF!</definedName>
    <definedName name="Texto10" localSheetId="0">Orçamento!#REF!</definedName>
    <definedName name="Texto12" localSheetId="0">Orçamento!#REF!</definedName>
    <definedName name="Texto13" localSheetId="0">Orçamento!#REF!</definedName>
    <definedName name="Texto14" localSheetId="0">Orçamento!#REF!</definedName>
    <definedName name="Texto15" localSheetId="0">Orçamento!#REF!</definedName>
    <definedName name="Texto16" localSheetId="0">Orçamento!#REF!</definedName>
    <definedName name="Texto2" localSheetId="0">Orçamento!#REF!</definedName>
    <definedName name="Texto3" localSheetId="0">Orçamento!$G$2</definedName>
    <definedName name="Texto4" localSheetId="0">Orçamento!$A$3</definedName>
    <definedName name="Texto42" localSheetId="0">Orçamento!#REF!</definedName>
    <definedName name="Texto43" localSheetId="0">Orçamento!#REF!</definedName>
    <definedName name="Texto5" localSheetId="0">Orçamento!#REF!</definedName>
    <definedName name="Texto7" localSheetId="0">Orçamento!#REF!</definedName>
    <definedName name="Texto8" localSheetId="0">Orçamento!#REF!</definedName>
    <definedName name="Texto9" localSheetId="0">Orçamento!#REF!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9" i="3" l="1" a="1"/>
  <c r="H59" i="3" s="1"/>
  <c r="H57" i="3"/>
  <c r="G56" i="3"/>
  <c r="E56" i="3"/>
  <c r="G55" i="3"/>
  <c r="H55" i="3" s="1"/>
  <c r="E55" i="3"/>
  <c r="H56" i="3" l="1"/>
  <c r="E54" i="3"/>
  <c r="E53" i="3"/>
  <c r="E19" i="3" l="1"/>
  <c r="G51" i="3"/>
  <c r="H51" i="3" s="1"/>
  <c r="G54" i="3"/>
  <c r="H54" i="3" s="1"/>
  <c r="F53" i="3"/>
  <c r="G53" i="3" s="1"/>
  <c r="H53" i="3" s="1"/>
  <c r="F51" i="3"/>
  <c r="F50" i="3"/>
  <c r="G50" i="3" s="1"/>
  <c r="F49" i="3"/>
  <c r="G49" i="3" s="1"/>
  <c r="E52" i="3"/>
  <c r="F52" i="3" s="1"/>
  <c r="G52" i="3" s="1"/>
  <c r="H52" i="3" s="1"/>
  <c r="E51" i="3"/>
  <c r="E50" i="3"/>
  <c r="E49" i="3"/>
  <c r="H49" i="3" l="1"/>
  <c r="H50" i="3"/>
  <c r="I4" i="2"/>
  <c r="A4" i="2"/>
  <c r="A3" i="2"/>
  <c r="C4" i="2"/>
  <c r="C3" i="2"/>
  <c r="C2" i="2"/>
  <c r="A2" i="2"/>
  <c r="B15" i="2"/>
  <c r="B14" i="2"/>
  <c r="B13" i="2"/>
  <c r="G38" i="3"/>
  <c r="H38" i="3" s="1"/>
  <c r="G37" i="3"/>
  <c r="H37" i="3" s="1"/>
  <c r="G36" i="3"/>
  <c r="H36" i="3" s="1"/>
  <c r="G35" i="3"/>
  <c r="H35" i="3" s="1"/>
  <c r="G44" i="3"/>
  <c r="H44" i="3" s="1"/>
  <c r="E43" i="3"/>
  <c r="G31" i="3"/>
  <c r="G30" i="3"/>
  <c r="G29" i="3"/>
  <c r="H29" i="3" s="1"/>
  <c r="G28" i="3"/>
  <c r="H28" i="3" s="1"/>
  <c r="G23" i="3"/>
  <c r="H23" i="3" s="1"/>
  <c r="H39" i="3" l="1"/>
  <c r="I13" i="2" s="1"/>
  <c r="B12" i="2"/>
  <c r="B11" i="2"/>
  <c r="B10" i="2"/>
  <c r="B9" i="2"/>
  <c r="A8" i="2"/>
  <c r="I15" i="2" l="1"/>
  <c r="G15" i="2" l="1"/>
  <c r="E15" i="2"/>
  <c r="G45" i="3"/>
  <c r="H45" i="3" s="1"/>
  <c r="G43" i="3"/>
  <c r="G42" i="3"/>
  <c r="H42" i="3" s="1"/>
  <c r="H43" i="3" l="1"/>
  <c r="H46" i="3" s="1"/>
  <c r="I14" i="2" l="1"/>
  <c r="G27" i="3"/>
  <c r="H27" i="3" s="1"/>
  <c r="G21" i="3"/>
  <c r="G20" i="3"/>
  <c r="G19" i="3"/>
  <c r="G14" i="3"/>
  <c r="H20" i="3" l="1"/>
  <c r="H21" i="3"/>
  <c r="H19" i="3"/>
  <c r="H24" i="3" s="1"/>
  <c r="H14" i="3"/>
  <c r="H15" i="3" s="1"/>
  <c r="I10" i="2" s="1"/>
  <c r="I11" i="2" l="1"/>
  <c r="G10" i="3"/>
  <c r="H10" i="3" s="1"/>
  <c r="H11" i="3" l="1"/>
  <c r="I9" i="2" s="1"/>
  <c r="E9" i="2" l="1"/>
  <c r="E13" i="2"/>
  <c r="E10" i="2"/>
  <c r="E11" i="2"/>
  <c r="G14" i="2"/>
  <c r="G17" i="2" s="1"/>
  <c r="H31" i="3" l="1"/>
  <c r="E30" i="3"/>
  <c r="H30" i="3" s="1"/>
  <c r="H32" i="3" s="1"/>
  <c r="I12" i="2" l="1"/>
  <c r="I17" i="2" s="1"/>
  <c r="E12" i="2" l="1"/>
  <c r="E17" i="2" s="1"/>
  <c r="I18" i="2"/>
  <c r="J12" i="2" s="1"/>
  <c r="J13" i="2" l="1"/>
  <c r="J11" i="2"/>
  <c r="J15" i="2"/>
  <c r="J14" i="2"/>
  <c r="J9" i="2"/>
  <c r="H17" i="2"/>
  <c r="J10" i="2"/>
  <c r="F17" i="2"/>
  <c r="F18" i="2" s="1"/>
  <c r="E18" i="2"/>
  <c r="G18" i="2" s="1"/>
  <c r="J17" i="2" l="1"/>
  <c r="H1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<sst xmlns="http://schemas.openxmlformats.org/spreadsheetml/2006/main" count="142" uniqueCount="104">
  <si>
    <t>3.3</t>
  </si>
  <si>
    <t>1.0</t>
  </si>
  <si>
    <t>2.0</t>
  </si>
  <si>
    <t>3.0</t>
  </si>
  <si>
    <t>4.0</t>
  </si>
  <si>
    <t>SERVIÇOS INICIAIS</t>
  </si>
  <si>
    <t>m²</t>
  </si>
  <si>
    <t>m</t>
  </si>
  <si>
    <t>m³</t>
  </si>
  <si>
    <t>COBERTURA</t>
  </si>
  <si>
    <t>ALVENARIA DE VEDAÇÃO</t>
  </si>
  <si>
    <t>Mês 01</t>
  </si>
  <si>
    <t>Mês 02</t>
  </si>
  <si>
    <t>PINTURA</t>
  </si>
  <si>
    <t>PERÍODO</t>
  </si>
  <si>
    <t>TOTAL</t>
  </si>
  <si>
    <t>R$</t>
  </si>
  <si>
    <t>%</t>
  </si>
  <si>
    <t>TOTAL NO MÊS (SIMPLES)</t>
  </si>
  <si>
    <t>TOTAL NO MÊS (ACUMULADO)</t>
  </si>
  <si>
    <t>Vergas e contravergas - Concreto armado</t>
  </si>
  <si>
    <t xml:space="preserve">PLANILHA DE CRONOGRAMA FÍSICO-FINANCEIRO </t>
  </si>
  <si>
    <t>7.1</t>
  </si>
  <si>
    <t>ITEM</t>
  </si>
  <si>
    <t>DISCRIMINAÇÃO</t>
  </si>
  <si>
    <t>UNID.</t>
  </si>
  <si>
    <t>QUANT.</t>
  </si>
  <si>
    <t>PROJETO:</t>
  </si>
  <si>
    <t>CUSTO UNITÁRIO</t>
  </si>
  <si>
    <t>SUBTOTAL</t>
  </si>
  <si>
    <t>VALOR TOTAL C/ BDI</t>
  </si>
  <si>
    <t>7.2</t>
  </si>
  <si>
    <t xml:space="preserve">CÓDIGO (SINAPI) </t>
  </si>
  <si>
    <t>Alvenaria de vedação de blocos cerâmicos furados na vertical de 9X19X39cm (espessura de 9cm) de paredes com área líquida maior ou igual a 6m² com vãos e argamassa de assentamento com preparo manual.</t>
  </si>
  <si>
    <t>und</t>
  </si>
  <si>
    <t>1.1</t>
  </si>
  <si>
    <t>74209/001</t>
  </si>
  <si>
    <t>Placa de obra em chapa de aço galvanizado 1,0x1,5m</t>
  </si>
  <si>
    <t>PLANILHA DE ORÇAMENTO ESTIMATIVO</t>
  </si>
  <si>
    <t>2.1</t>
  </si>
  <si>
    <t>VALOR TOTAL REFORMA E AMPLIAÇÃO</t>
  </si>
  <si>
    <t>PREÇO UNIT. C/ BDI</t>
  </si>
  <si>
    <t>Rufo em chapa de aço galvanizado número 24, corte de 25 cm, incluso transporte vertical. Af_06/2016</t>
  </si>
  <si>
    <t>Massa única, para recebimento de pintura, em argamassa traço 1:2:8, preparo mecânico com betoneira 400L, aplicada manualmente em faces internas de paredes, espessura de 20mm, com execuçã de com execução de taliscas. AF_06/2014</t>
  </si>
  <si>
    <t>3.1</t>
  </si>
  <si>
    <t>3.2</t>
  </si>
  <si>
    <t>4.1</t>
  </si>
  <si>
    <t>4.2</t>
  </si>
  <si>
    <t>4.3</t>
  </si>
  <si>
    <t>7.3</t>
  </si>
  <si>
    <t>ESQUADRIAS</t>
  </si>
  <si>
    <t>Chapisco aplicado somente em estruturas de concreto em alvenarias internas e externas, com colher de pedreiro. argamassa traço 1:3 com preparo em betoneira 400l.</t>
  </si>
  <si>
    <t>Reforma e Ampliação da Escola Maria Jose Duarte Silva Bernardes</t>
  </si>
  <si>
    <t>Rua Benjamin Constant, 500</t>
  </si>
  <si>
    <t>RASPAGEM E LIMPEZA DO TERRENO</t>
  </si>
  <si>
    <t>PREPARAÇÃO DO TERRENO</t>
  </si>
  <si>
    <t>73822/002</t>
  </si>
  <si>
    <t>PISO DE CONCRETO ARMADO</t>
  </si>
  <si>
    <t>QUADRA DE ESPORTES EXTERNA  12 x 24m</t>
  </si>
  <si>
    <t xml:space="preserve">Concreto Fck=30Mpa, Inclusive Lancamento E Adensamento </t>
  </si>
  <si>
    <t xml:space="preserve">FABRICAÇÃO, MONTAGEM E DESMONTAGEM DE FÔRMA PARA VIGA BALDRAME, com madeira serrada, e = 25 mm. </t>
  </si>
  <si>
    <t>ARMADURA EM TELA SOLDÁVEL Q-92 - tela dupla</t>
  </si>
  <si>
    <t>SEINFRA / CE C4071</t>
  </si>
  <si>
    <t>MURO DE GABIÃO</t>
  </si>
  <si>
    <t>GABIÃO TELA GALV. REVEST. PVC TIPO CAIXA ALT.=1,00m</t>
  </si>
  <si>
    <t>4.4</t>
  </si>
  <si>
    <t>Impermeabilização de baldrame com tinta betuminosa</t>
  </si>
  <si>
    <t>74106/001</t>
  </si>
  <si>
    <t>4.5</t>
  </si>
  <si>
    <t>FABRICAÇÃO E INSTALAÇÃO DE TESOURA INTEIRA EM AÇO, VÃO DE 3 M, PARA TELHA METÁLICA, INLUSIVE IÇAMENTO</t>
  </si>
  <si>
    <t>TELHAMENTO COM TELHA DE AÇO/ALUMÍNIO E = 0,5 MM PRÉ-PINTADA</t>
  </si>
  <si>
    <t xml:space="preserve">TELHAMENTO COM TRANSPARENTE </t>
  </si>
  <si>
    <t>SEINFRA/CE 2449</t>
  </si>
  <si>
    <t>Aplicação De Fundo Selador Acrílico Em Paredes, Uma Demão</t>
  </si>
  <si>
    <t>Aplicação Manual De Pintura Com Tinta Acrílica Fosca</t>
  </si>
  <si>
    <t>PINTURA ACRILICA DE FAIXAS DE DEMARCACAO EM QUADRA POLIESPORTIVA</t>
  </si>
  <si>
    <t>PINTURA ACRILICA EM PISO CIMENTADO, TRES DEMAOS</t>
  </si>
  <si>
    <t>BDI:</t>
  </si>
  <si>
    <t>DATA:</t>
  </si>
  <si>
    <t>LOCALIZAÇÃO:</t>
  </si>
  <si>
    <t>MUNICÍPIO</t>
  </si>
  <si>
    <t>CAMPO ALEGRE</t>
  </si>
  <si>
    <t>RESPONSÁVEL TÉCNICO</t>
  </si>
  <si>
    <t xml:space="preserve">CREA Nº </t>
  </si>
  <si>
    <t>FÁBIO HUDLER</t>
  </si>
  <si>
    <t>102.001-5</t>
  </si>
  <si>
    <t>J1 - Janela em vidro temperado 8mm - 2 vidros fixos e 2 de correr - 4,12x1,30 (pavto térreo)</t>
  </si>
  <si>
    <t>J2 - Janela em vidro temperado 8mm - 2 vidros fixos e 2 de correr - 4,92x1,30 (pavto térreo)</t>
  </si>
  <si>
    <t>J3 - Janela em vidro temperado 8mm - 2 vidros fixos e 2 de correr - 4,33x1,30 (pavto térreo)</t>
  </si>
  <si>
    <t>P1 - Porta em vidro temperado 10mm - conforme projeto - 2,20x2,50 (pavto térreo)</t>
  </si>
  <si>
    <t>85010 e 72119</t>
  </si>
  <si>
    <t>84885 + 72120</t>
  </si>
  <si>
    <r>
      <t xml:space="preserve">Tela fixada em perfis metalicos galvanizados do tipo </t>
    </r>
    <r>
      <rPr>
        <b/>
        <sz val="10"/>
        <rFont val="Arial"/>
        <family val="2"/>
      </rPr>
      <t>cantoneiras</t>
    </r>
    <r>
      <rPr>
        <sz val="10"/>
        <rFont val="Arial"/>
        <family val="2"/>
      </rPr>
      <t>, arame plastificado na cor verde, bwg 12, malha 8</t>
    </r>
  </si>
  <si>
    <t>Sinapi referencia: fevereiro / 2020</t>
  </si>
  <si>
    <t>J4 - Janela em vidro temperado 8mm 4 FOLHAS, dimensão 1,30 x 4,55m,  (ultimo lance de subida de rampa de cada andar)</t>
  </si>
  <si>
    <t>7.4</t>
  </si>
  <si>
    <t>7.5</t>
  </si>
  <si>
    <t>7.6</t>
  </si>
  <si>
    <t>QUADRA E FECHAMENTOS COM VIDROS E ALVENARIAS</t>
  </si>
  <si>
    <t>Remoção de perfis metálicos e tela de alambrado</t>
  </si>
  <si>
    <t>7.7</t>
  </si>
  <si>
    <t>7.8</t>
  </si>
  <si>
    <t>74244/1 (apenas MO)</t>
  </si>
  <si>
    <t>Reinstalação de perfis metálicos e tela de alambrado na nova quadra de esportes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</si>
</sst>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 &quot;#,##0.00"/>
    <numFmt numFmtId="167" formatCode="&quot;R$&quot;\ #,##0.00"/>
    <numFmt numFmtId="168" formatCode="0.0%"/>
    <numFmt numFmtId="169" formatCode="#,##0.00_ ;\-#,##0.00\ "/>
    <numFmt numFmtId="170" formatCode="&quot;R$&quot;#,##0.00"/>
    <numFmt numFmtId="171" formatCode="0.0"/>
  </numFmts>
  <fonts count="22" x14ac:knownFonts="1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6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8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/>
    <xf numFmtId="49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2" fontId="10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64" fontId="6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justify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64" fontId="6" fillId="4" borderId="8" xfId="1" applyFont="1" applyFill="1" applyBorder="1" applyAlignment="1">
      <alignment horizontal="center" vertical="center"/>
    </xf>
    <xf numFmtId="166" fontId="11" fillId="2" borderId="11" xfId="0" applyNumberFormat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 wrapText="1"/>
    </xf>
    <xf numFmtId="167" fontId="6" fillId="0" borderId="12" xfId="0" applyNumberFormat="1" applyFont="1" applyFill="1" applyBorder="1" applyAlignment="1">
      <alignment horizontal="center" vertical="center" wrapText="1"/>
    </xf>
    <xf numFmtId="164" fontId="6" fillId="0" borderId="12" xfId="1" applyFont="1" applyFill="1" applyBorder="1" applyAlignment="1" applyProtection="1">
      <alignment horizontal="center" vertical="center"/>
    </xf>
    <xf numFmtId="167" fontId="6" fillId="4" borderId="8" xfId="0" applyNumberFormat="1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166" fontId="19" fillId="5" borderId="24" xfId="0" applyNumberFormat="1" applyFont="1" applyFill="1" applyBorder="1" applyAlignment="1">
      <alignment horizontal="center" vertical="center" wrapText="1"/>
    </xf>
    <xf numFmtId="10" fontId="9" fillId="2" borderId="2" xfId="6" applyNumberFormat="1" applyFont="1" applyFill="1" applyBorder="1" applyAlignment="1">
      <alignment horizontal="center" vertical="center" wrapText="1"/>
    </xf>
    <xf numFmtId="39" fontId="9" fillId="2" borderId="1" xfId="6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Border="1"/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169" fontId="0" fillId="0" borderId="0" xfId="0" applyNumberFormat="1" applyBorder="1"/>
    <xf numFmtId="164" fontId="6" fillId="4" borderId="8" xfId="1" applyFont="1" applyFill="1" applyBorder="1" applyAlignment="1" applyProtection="1">
      <alignment horizontal="center" vertical="center"/>
    </xf>
    <xf numFmtId="164" fontId="6" fillId="4" borderId="1" xfId="1" applyFont="1" applyFill="1" applyBorder="1" applyAlignment="1" applyProtection="1">
      <alignment horizontal="center" vertical="center"/>
    </xf>
    <xf numFmtId="164" fontId="1" fillId="4" borderId="1" xfId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1" fillId="4" borderId="1" xfId="0" applyNumberFormat="1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/>
    </xf>
    <xf numFmtId="164" fontId="6" fillId="0" borderId="13" xfId="1" applyFont="1" applyFill="1" applyBorder="1" applyAlignment="1">
      <alignment horizontal="center"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4" fontId="6" fillId="4" borderId="8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170" fontId="6" fillId="0" borderId="0" xfId="0" applyNumberFormat="1" applyFont="1" applyAlignment="1">
      <alignment vertical="center"/>
    </xf>
    <xf numFmtId="164" fontId="1" fillId="4" borderId="8" xfId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4" borderId="1" xfId="6" applyNumberFormat="1" applyFont="1" applyFill="1" applyBorder="1" applyAlignment="1">
      <alignment horizontal="center" vertical="center"/>
    </xf>
    <xf numFmtId="2" fontId="6" fillId="0" borderId="9" xfId="6" applyNumberFormat="1" applyFont="1" applyFill="1" applyBorder="1" applyAlignment="1">
      <alignment horizontal="center" vertical="center"/>
    </xf>
    <xf numFmtId="2" fontId="6" fillId="0" borderId="1" xfId="6" applyNumberFormat="1" applyFont="1" applyFill="1" applyBorder="1" applyAlignment="1">
      <alignment horizontal="center" vertical="center"/>
    </xf>
    <xf numFmtId="2" fontId="6" fillId="0" borderId="29" xfId="6" applyNumberFormat="1" applyFont="1" applyFill="1" applyBorder="1" applyAlignment="1">
      <alignment horizontal="center" vertical="center"/>
    </xf>
    <xf numFmtId="2" fontId="1" fillId="4" borderId="1" xfId="6" applyNumberFormat="1" applyFont="1" applyFill="1" applyBorder="1" applyAlignment="1">
      <alignment horizontal="center" vertical="center"/>
    </xf>
    <xf numFmtId="2" fontId="6" fillId="4" borderId="9" xfId="6" applyNumberFormat="1" applyFont="1" applyFill="1" applyBorder="1" applyAlignment="1">
      <alignment horizontal="center" vertical="center"/>
    </xf>
    <xf numFmtId="2" fontId="6" fillId="0" borderId="13" xfId="6" applyNumberFormat="1" applyFont="1" applyFill="1" applyBorder="1" applyAlignment="1">
      <alignment horizontal="center" vertical="center"/>
    </xf>
    <xf numFmtId="2" fontId="11" fillId="4" borderId="26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9" fontId="9" fillId="7" borderId="1" xfId="6" applyNumberFormat="1" applyFont="1" applyFill="1" applyBorder="1" applyAlignment="1">
      <alignment horizontal="center" vertical="center" wrapText="1"/>
    </xf>
    <xf numFmtId="9" fontId="9" fillId="0" borderId="1" xfId="6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1" fontId="10" fillId="4" borderId="1" xfId="1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1" fontId="10" fillId="2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8" fontId="17" fillId="0" borderId="1" xfId="4" applyNumberFormat="1" applyFont="1" applyBorder="1" applyAlignment="1">
      <alignment horizontal="left" vertical="center" wrapText="1"/>
    </xf>
    <xf numFmtId="168" fontId="17" fillId="0" borderId="2" xfId="4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2" fontId="11" fillId="2" borderId="3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166" fontId="6" fillId="0" borderId="31" xfId="0" applyNumberFormat="1" applyFont="1" applyFill="1" applyBorder="1" applyAlignment="1">
      <alignment horizontal="center" vertical="center" wrapText="1"/>
    </xf>
    <xf numFmtId="166" fontId="6" fillId="0" borderId="3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4" fontId="6" fillId="4" borderId="31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166" fontId="6" fillId="4" borderId="31" xfId="0" applyNumberFormat="1" applyFont="1" applyFill="1" applyBorder="1" applyAlignment="1">
      <alignment horizontal="center" vertical="center" wrapText="1"/>
    </xf>
    <xf numFmtId="1" fontId="6" fillId="0" borderId="3" xfId="1" applyNumberFormat="1" applyFont="1" applyFill="1" applyBorder="1" applyAlignment="1">
      <alignment horizontal="center" vertical="center"/>
    </xf>
    <xf numFmtId="171" fontId="11" fillId="2" borderId="3" xfId="0" applyNumberFormat="1" applyFont="1" applyFill="1" applyBorder="1" applyAlignment="1">
      <alignment horizontal="center" vertical="center"/>
    </xf>
    <xf numFmtId="171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6" fillId="0" borderId="33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 wrapText="1"/>
    </xf>
    <xf numFmtId="166" fontId="15" fillId="4" borderId="26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4" fontId="17" fillId="0" borderId="2" xfId="4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vertical="top" wrapText="1"/>
    </xf>
    <xf numFmtId="164" fontId="9" fillId="2" borderId="1" xfId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Border="1" applyAlignment="1">
      <alignment vertical="top" wrapText="1"/>
    </xf>
    <xf numFmtId="10" fontId="9" fillId="2" borderId="2" xfId="6" applyNumberFormat="1" applyFont="1" applyFill="1" applyBorder="1" applyAlignment="1">
      <alignment horizontal="center" wrapText="1"/>
    </xf>
    <xf numFmtId="44" fontId="9" fillId="7" borderId="1" xfId="6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4" fontId="9" fillId="0" borderId="1" xfId="6" applyNumberFormat="1" applyFont="1" applyBorder="1" applyAlignment="1">
      <alignment horizontal="center" vertical="center" wrapText="1"/>
    </xf>
    <xf numFmtId="164" fontId="9" fillId="6" borderId="1" xfId="1" applyFont="1" applyFill="1" applyBorder="1" applyAlignment="1">
      <alignment horizontal="right" vertical="center" wrapText="1"/>
    </xf>
    <xf numFmtId="2" fontId="6" fillId="4" borderId="1" xfId="1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7" fontId="11" fillId="2" borderId="22" xfId="0" applyNumberFormat="1" applyFont="1" applyFill="1" applyBorder="1" applyAlignment="1">
      <alignment horizontal="center" vertical="center" wrapText="1"/>
    </xf>
    <xf numFmtId="167" fontId="11" fillId="2" borderId="27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9" fontId="9" fillId="2" borderId="1" xfId="6" applyNumberFormat="1" applyFont="1" applyFill="1" applyBorder="1" applyAlignment="1">
      <alignment horizontal="center" wrapText="1"/>
    </xf>
    <xf numFmtId="39" fontId="9" fillId="2" borderId="2" xfId="6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</cellXfs>
  <cellStyles count="11">
    <cellStyle name="Moeda" xfId="1" builtinId="4"/>
    <cellStyle name="Normal" xfId="0" builtinId="0"/>
    <cellStyle name="Normal 2" xfId="2" xr:uid="{00000000-0005-0000-0000-000002000000}"/>
    <cellStyle name="Normal 2 2" xfId="8" xr:uid="{00000000-0005-0000-0000-000003000000}"/>
    <cellStyle name="Normal 3 3" xfId="3" xr:uid="{00000000-0005-0000-0000-000004000000}"/>
    <cellStyle name="Porcentagem" xfId="4" builtinId="5"/>
    <cellStyle name="Porcentagem 2" xfId="7" xr:uid="{00000000-0005-0000-0000-000006000000}"/>
    <cellStyle name="Separador de milhares 2" xfId="5" xr:uid="{00000000-0005-0000-0000-000007000000}"/>
    <cellStyle name="Separador de milhares 2 2" xfId="9" xr:uid="{00000000-0005-0000-0000-000008000000}"/>
    <cellStyle name="Vírgula" xfId="6" builtinId="3"/>
    <cellStyle name="Vírgula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showGridLines="0" tabSelected="1" view="pageBreakPreview" topLeftCell="A53" zoomScaleNormal="90" zoomScaleSheetLayoutView="100" workbookViewId="0">
      <selection activeCell="F21" sqref="F21"/>
    </sheetView>
  </sheetViews>
  <sheetFormatPr defaultRowHeight="12.75" x14ac:dyDescent="0.2"/>
  <cols>
    <col min="1" max="1" width="14.42578125" style="8" customWidth="1"/>
    <col min="2" max="2" width="16.28515625" style="20" customWidth="1"/>
    <col min="3" max="3" width="42" style="8" customWidth="1"/>
    <col min="4" max="4" width="6" style="8" customWidth="1"/>
    <col min="5" max="5" width="13.28515625" style="73" customWidth="1"/>
    <col min="6" max="6" width="13" style="30" customWidth="1"/>
    <col min="7" max="7" width="15.28515625" style="30" customWidth="1"/>
    <col min="8" max="8" width="18.85546875" style="30" customWidth="1"/>
    <col min="9" max="9" width="13.140625" style="8" bestFit="1" customWidth="1"/>
    <col min="10" max="16384" width="9.140625" style="8"/>
  </cols>
  <sheetData>
    <row r="1" spans="1:8" ht="23.25" customHeight="1" x14ac:dyDescent="0.2">
      <c r="A1" s="138" t="s">
        <v>38</v>
      </c>
      <c r="B1" s="139"/>
      <c r="C1" s="139"/>
      <c r="D1" s="139"/>
      <c r="E1" s="139"/>
      <c r="F1" s="139"/>
      <c r="G1" s="140"/>
      <c r="H1" s="141"/>
    </row>
    <row r="2" spans="1:8" ht="19.5" customHeight="1" x14ac:dyDescent="0.2">
      <c r="A2" s="79" t="s">
        <v>80</v>
      </c>
      <c r="B2" s="142" t="s">
        <v>81</v>
      </c>
      <c r="C2" s="142"/>
      <c r="D2" s="142"/>
      <c r="E2" s="142"/>
      <c r="F2" s="142"/>
      <c r="G2" s="81"/>
      <c r="H2" s="82"/>
    </row>
    <row r="3" spans="1:8" ht="19.5" customHeight="1" x14ac:dyDescent="0.2">
      <c r="A3" s="79" t="s">
        <v>27</v>
      </c>
      <c r="B3" s="142" t="s">
        <v>52</v>
      </c>
      <c r="C3" s="142"/>
      <c r="D3" s="142"/>
      <c r="E3" s="142"/>
      <c r="F3" s="142"/>
      <c r="G3" s="95" t="s">
        <v>78</v>
      </c>
      <c r="H3" s="119">
        <v>43963</v>
      </c>
    </row>
    <row r="4" spans="1:8" ht="19.5" customHeight="1" x14ac:dyDescent="0.2">
      <c r="A4" s="97" t="s">
        <v>79</v>
      </c>
      <c r="B4" s="142" t="s">
        <v>53</v>
      </c>
      <c r="C4" s="142"/>
      <c r="D4" s="142"/>
      <c r="E4" s="142"/>
      <c r="F4" s="142"/>
      <c r="G4" s="80" t="s">
        <v>77</v>
      </c>
      <c r="H4" s="96">
        <v>0.20499999999999999</v>
      </c>
    </row>
    <row r="5" spans="1:8" ht="19.5" customHeight="1" x14ac:dyDescent="0.2">
      <c r="A5" s="97"/>
      <c r="B5" s="153" t="s">
        <v>93</v>
      </c>
      <c r="C5" s="154"/>
      <c r="D5" s="154"/>
      <c r="E5" s="154"/>
      <c r="F5" s="155"/>
      <c r="G5" s="94"/>
      <c r="H5" s="96"/>
    </row>
    <row r="6" spans="1:8" s="16" customFormat="1" ht="18.75" thickBot="1" x14ac:dyDescent="0.25">
      <c r="A6" s="143" t="s">
        <v>98</v>
      </c>
      <c r="B6" s="144"/>
      <c r="C6" s="144"/>
      <c r="D6" s="144"/>
      <c r="E6" s="144"/>
      <c r="F6" s="144"/>
      <c r="G6" s="144"/>
      <c r="H6" s="145"/>
    </row>
    <row r="7" spans="1:8" ht="13.5" customHeight="1" x14ac:dyDescent="0.2">
      <c r="A7" s="146" t="s">
        <v>23</v>
      </c>
      <c r="B7" s="147" t="s">
        <v>32</v>
      </c>
      <c r="C7" s="148" t="s">
        <v>24</v>
      </c>
      <c r="D7" s="148" t="s">
        <v>25</v>
      </c>
      <c r="E7" s="149" t="s">
        <v>26</v>
      </c>
      <c r="F7" s="148" t="s">
        <v>28</v>
      </c>
      <c r="G7" s="148" t="s">
        <v>41</v>
      </c>
      <c r="H7" s="150" t="s">
        <v>30</v>
      </c>
    </row>
    <row r="8" spans="1:8" s="18" customFormat="1" x14ac:dyDescent="0.2">
      <c r="A8" s="146"/>
      <c r="B8" s="147"/>
      <c r="C8" s="148"/>
      <c r="D8" s="148"/>
      <c r="E8" s="149"/>
      <c r="F8" s="148"/>
      <c r="G8" s="148"/>
      <c r="H8" s="150"/>
    </row>
    <row r="9" spans="1:8" s="18" customFormat="1" x14ac:dyDescent="0.2">
      <c r="A9" s="98" t="s">
        <v>1</v>
      </c>
      <c r="B9" s="17"/>
      <c r="C9" s="12" t="s">
        <v>5</v>
      </c>
      <c r="D9" s="14"/>
      <c r="E9" s="64"/>
      <c r="F9" s="28"/>
      <c r="G9" s="28"/>
      <c r="H9" s="99"/>
    </row>
    <row r="10" spans="1:8" ht="26.25" thickBot="1" x14ac:dyDescent="0.25">
      <c r="A10" s="100" t="s">
        <v>35</v>
      </c>
      <c r="B10" s="85" t="s">
        <v>36</v>
      </c>
      <c r="C10" s="10" t="s">
        <v>37</v>
      </c>
      <c r="D10" s="3" t="s">
        <v>6</v>
      </c>
      <c r="E10" s="65">
        <v>1.5</v>
      </c>
      <c r="F10" s="63">
        <v>383.28</v>
      </c>
      <c r="G10" s="38">
        <f>F10*$H$4+F10</f>
        <v>461.85239999999999</v>
      </c>
      <c r="H10" s="101">
        <f>E10*G10</f>
        <v>692.77859999999998</v>
      </c>
    </row>
    <row r="11" spans="1:8" s="18" customFormat="1" ht="13.5" thickBot="1" x14ac:dyDescent="0.25">
      <c r="A11" s="100"/>
      <c r="B11" s="85"/>
      <c r="C11" s="10"/>
      <c r="D11" s="3"/>
      <c r="E11" s="66"/>
      <c r="F11" s="151" t="s">
        <v>29</v>
      </c>
      <c r="G11" s="152"/>
      <c r="H11" s="33">
        <f>SUM(H10:H10)</f>
        <v>692.77859999999998</v>
      </c>
    </row>
    <row r="12" spans="1:8" s="18" customFormat="1" x14ac:dyDescent="0.2">
      <c r="A12" s="100"/>
      <c r="B12" s="85"/>
      <c r="C12" s="10"/>
      <c r="D12" s="3"/>
      <c r="E12" s="67"/>
      <c r="F12" s="34"/>
      <c r="G12" s="36"/>
      <c r="H12" s="102"/>
    </row>
    <row r="13" spans="1:8" s="18" customFormat="1" x14ac:dyDescent="0.2">
      <c r="A13" s="98" t="s">
        <v>2</v>
      </c>
      <c r="B13" s="17"/>
      <c r="C13" s="12" t="s">
        <v>55</v>
      </c>
      <c r="D13" s="14"/>
      <c r="E13" s="64"/>
      <c r="F13" s="28"/>
      <c r="G13" s="28"/>
      <c r="H13" s="99"/>
    </row>
    <row r="14" spans="1:8" s="18" customFormat="1" ht="13.5" thickBot="1" x14ac:dyDescent="0.25">
      <c r="A14" s="103" t="s">
        <v>39</v>
      </c>
      <c r="B14" s="85" t="s">
        <v>56</v>
      </c>
      <c r="C14" s="10" t="s">
        <v>54</v>
      </c>
      <c r="D14" s="23" t="s">
        <v>8</v>
      </c>
      <c r="E14" s="65">
        <v>288</v>
      </c>
      <c r="F14" s="63">
        <v>0.48</v>
      </c>
      <c r="G14" s="38">
        <f t="shared" ref="G14" si="0">F14*$H$4+F14</f>
        <v>0.57840000000000003</v>
      </c>
      <c r="H14" s="101">
        <f t="shared" ref="H14" si="1">E14*G14</f>
        <v>166.57920000000001</v>
      </c>
    </row>
    <row r="15" spans="1:8" s="18" customFormat="1" ht="13.5" thickBot="1" x14ac:dyDescent="0.25">
      <c r="A15" s="100"/>
      <c r="B15" s="85"/>
      <c r="C15" s="2"/>
      <c r="D15" s="3"/>
      <c r="E15" s="68"/>
      <c r="F15" s="151" t="s">
        <v>29</v>
      </c>
      <c r="G15" s="152"/>
      <c r="H15" s="33">
        <f>SUM(H14:H14)</f>
        <v>166.57920000000001</v>
      </c>
    </row>
    <row r="16" spans="1:8" s="18" customFormat="1" x14ac:dyDescent="0.2">
      <c r="A16" s="100"/>
      <c r="B16" s="85"/>
      <c r="C16" s="10"/>
      <c r="D16" s="3"/>
      <c r="E16" s="67"/>
      <c r="F16" s="34"/>
      <c r="G16" s="36"/>
      <c r="H16" s="102"/>
    </row>
    <row r="17" spans="1:9" s="18" customFormat="1" x14ac:dyDescent="0.2">
      <c r="A17" s="98" t="s">
        <v>3</v>
      </c>
      <c r="B17" s="17"/>
      <c r="C17" s="134" t="s">
        <v>57</v>
      </c>
      <c r="D17" s="135"/>
      <c r="E17" s="135"/>
      <c r="F17" s="28"/>
      <c r="G17" s="28"/>
      <c r="H17" s="99"/>
    </row>
    <row r="18" spans="1:9" s="18" customFormat="1" ht="12.75" customHeight="1" x14ac:dyDescent="0.2">
      <c r="A18" s="104"/>
      <c r="B18" s="61"/>
      <c r="C18" s="78" t="s">
        <v>58</v>
      </c>
      <c r="D18" s="29"/>
      <c r="E18" s="29"/>
      <c r="F18" s="29"/>
      <c r="G18" s="60"/>
      <c r="H18" s="105"/>
    </row>
    <row r="19" spans="1:9" s="18" customFormat="1" ht="38.25" customHeight="1" x14ac:dyDescent="0.2">
      <c r="A19" s="106" t="s">
        <v>44</v>
      </c>
      <c r="B19" s="86">
        <v>94972</v>
      </c>
      <c r="C19" s="25" t="s">
        <v>59</v>
      </c>
      <c r="D19" s="24" t="s">
        <v>6</v>
      </c>
      <c r="E19" s="65">
        <f>12*24*0.1</f>
        <v>28.8</v>
      </c>
      <c r="F19" s="21">
        <v>340.89</v>
      </c>
      <c r="G19" s="38">
        <f t="shared" ref="G19:G21" si="2">F19*$H$4+F19</f>
        <v>410.77244999999999</v>
      </c>
      <c r="H19" s="101">
        <f t="shared" ref="H19:H21" si="3">E19*G19</f>
        <v>11830.24656</v>
      </c>
    </row>
    <row r="20" spans="1:9" s="18" customFormat="1" ht="51" x14ac:dyDescent="0.2">
      <c r="A20" s="106" t="s">
        <v>45</v>
      </c>
      <c r="B20" s="86">
        <v>96530</v>
      </c>
      <c r="C20" s="55" t="s">
        <v>60</v>
      </c>
      <c r="D20" s="24" t="s">
        <v>6</v>
      </c>
      <c r="E20" s="65">
        <v>55.2</v>
      </c>
      <c r="F20" s="21">
        <v>141.59</v>
      </c>
      <c r="G20" s="38">
        <f t="shared" si="2"/>
        <v>170.61595</v>
      </c>
      <c r="H20" s="101">
        <f t="shared" si="3"/>
        <v>9418.0004399999998</v>
      </c>
    </row>
    <row r="21" spans="1:9" s="18" customFormat="1" ht="25.5" x14ac:dyDescent="0.2">
      <c r="A21" s="106" t="s">
        <v>0</v>
      </c>
      <c r="B21" s="86" t="s">
        <v>62</v>
      </c>
      <c r="C21" s="55" t="s">
        <v>61</v>
      </c>
      <c r="D21" s="48" t="s">
        <v>6</v>
      </c>
      <c r="E21" s="65">
        <v>288</v>
      </c>
      <c r="F21" s="53">
        <v>19.54</v>
      </c>
      <c r="G21" s="38">
        <f t="shared" si="2"/>
        <v>23.545699999999997</v>
      </c>
      <c r="H21" s="101">
        <f t="shared" si="3"/>
        <v>6781.1615999999995</v>
      </c>
    </row>
    <row r="22" spans="1:9" s="18" customFormat="1" ht="12.75" customHeight="1" x14ac:dyDescent="0.2">
      <c r="A22" s="104"/>
      <c r="B22" s="61"/>
      <c r="C22" s="78" t="s">
        <v>63</v>
      </c>
      <c r="D22" s="29"/>
      <c r="E22" s="29"/>
      <c r="F22" s="29"/>
      <c r="G22" s="60"/>
      <c r="H22" s="105"/>
    </row>
    <row r="23" spans="1:9" s="18" customFormat="1" ht="38.25" customHeight="1" thickBot="1" x14ac:dyDescent="0.25">
      <c r="A23" s="106">
        <v>3.4</v>
      </c>
      <c r="B23" s="86">
        <v>92743</v>
      </c>
      <c r="C23" s="55" t="s">
        <v>64</v>
      </c>
      <c r="D23" s="24" t="s">
        <v>6</v>
      </c>
      <c r="E23" s="65">
        <v>24</v>
      </c>
      <c r="F23" s="21">
        <v>510.13</v>
      </c>
      <c r="G23" s="38">
        <f t="shared" ref="G23" si="4">F23*$H$4+F23</f>
        <v>614.70664999999997</v>
      </c>
      <c r="H23" s="101">
        <f t="shared" ref="H23" si="5">E23*G23</f>
        <v>14752.959599999998</v>
      </c>
    </row>
    <row r="24" spans="1:9" s="18" customFormat="1" ht="13.5" thickBot="1" x14ac:dyDescent="0.25">
      <c r="A24" s="107"/>
      <c r="B24" s="87"/>
      <c r="C24" s="25"/>
      <c r="D24" s="26"/>
      <c r="E24" s="70"/>
      <c r="F24" s="136" t="s">
        <v>29</v>
      </c>
      <c r="G24" s="137"/>
      <c r="H24" s="33">
        <f>SUM(H19:H23)</f>
        <v>42782.368199999997</v>
      </c>
    </row>
    <row r="25" spans="1:9" s="18" customFormat="1" x14ac:dyDescent="0.2">
      <c r="A25" s="100"/>
      <c r="B25" s="85"/>
      <c r="C25" s="10"/>
      <c r="D25" s="3"/>
      <c r="E25" s="67"/>
      <c r="F25" s="34"/>
      <c r="G25" s="36"/>
      <c r="H25" s="102"/>
    </row>
    <row r="26" spans="1:9" s="18" customFormat="1" x14ac:dyDescent="0.2">
      <c r="A26" s="98" t="s">
        <v>4</v>
      </c>
      <c r="B26" s="17"/>
      <c r="C26" s="13" t="s">
        <v>10</v>
      </c>
      <c r="D26" s="13"/>
      <c r="E26" s="11"/>
      <c r="F26" s="15"/>
      <c r="G26" s="15"/>
      <c r="H26" s="108"/>
    </row>
    <row r="27" spans="1:9" s="18" customFormat="1" ht="75" customHeight="1" x14ac:dyDescent="0.2">
      <c r="A27" s="109" t="s">
        <v>46</v>
      </c>
      <c r="B27" s="88">
        <v>87477</v>
      </c>
      <c r="C27" s="27" t="s">
        <v>33</v>
      </c>
      <c r="D27" s="23" t="s">
        <v>6</v>
      </c>
      <c r="E27" s="65">
        <v>36.72</v>
      </c>
      <c r="F27" s="21">
        <v>33.549999999999997</v>
      </c>
      <c r="G27" s="38">
        <f t="shared" ref="G27" si="6">F27*$H$4+F27</f>
        <v>40.427749999999996</v>
      </c>
      <c r="H27" s="101">
        <f t="shared" ref="H27" si="7">E27*G27</f>
        <v>1484.5069799999999</v>
      </c>
      <c r="I27" s="54"/>
    </row>
    <row r="28" spans="1:9" s="18" customFormat="1" x14ac:dyDescent="0.2">
      <c r="A28" s="109" t="s">
        <v>47</v>
      </c>
      <c r="B28" s="89">
        <v>93191</v>
      </c>
      <c r="C28" s="22" t="s">
        <v>20</v>
      </c>
      <c r="D28" s="23" t="s">
        <v>7</v>
      </c>
      <c r="E28" s="65">
        <v>14.76</v>
      </c>
      <c r="F28" s="32">
        <v>33.96</v>
      </c>
      <c r="G28" s="38">
        <f t="shared" ref="G28:G30" si="8">F28*$H$4+F28</f>
        <v>40.921799999999998</v>
      </c>
      <c r="H28" s="101">
        <f t="shared" ref="H28:H30" si="9">E28*G28</f>
        <v>604.00576799999999</v>
      </c>
    </row>
    <row r="29" spans="1:9" s="18" customFormat="1" ht="51" x14ac:dyDescent="0.2">
      <c r="A29" s="109" t="s">
        <v>48</v>
      </c>
      <c r="B29" s="89">
        <v>87878</v>
      </c>
      <c r="C29" s="47" t="s">
        <v>51</v>
      </c>
      <c r="D29" s="23" t="s">
        <v>6</v>
      </c>
      <c r="E29" s="69">
        <v>182.6</v>
      </c>
      <c r="F29" s="32">
        <v>3.75</v>
      </c>
      <c r="G29" s="38">
        <f t="shared" si="8"/>
        <v>4.5187499999999998</v>
      </c>
      <c r="H29" s="101">
        <f t="shared" si="9"/>
        <v>825.12374999999997</v>
      </c>
    </row>
    <row r="30" spans="1:9" s="18" customFormat="1" ht="76.5" x14ac:dyDescent="0.2">
      <c r="A30" s="109" t="s">
        <v>65</v>
      </c>
      <c r="B30" s="89">
        <v>87529</v>
      </c>
      <c r="C30" s="47" t="s">
        <v>43</v>
      </c>
      <c r="D30" s="23" t="s">
        <v>6</v>
      </c>
      <c r="E30" s="65">
        <f>E29-E31</f>
        <v>176.71</v>
      </c>
      <c r="F30" s="21">
        <v>26.66</v>
      </c>
      <c r="G30" s="38">
        <f t="shared" si="8"/>
        <v>32.125300000000003</v>
      </c>
      <c r="H30" s="110">
        <f t="shared" si="9"/>
        <v>5676.8617630000008</v>
      </c>
    </row>
    <row r="31" spans="1:9" s="18" customFormat="1" ht="26.25" thickBot="1" x14ac:dyDescent="0.25">
      <c r="A31" s="109" t="s">
        <v>68</v>
      </c>
      <c r="B31" s="89" t="s">
        <v>67</v>
      </c>
      <c r="C31" s="47" t="s">
        <v>66</v>
      </c>
      <c r="D31" s="23" t="s">
        <v>6</v>
      </c>
      <c r="E31" s="65">
        <v>5.89</v>
      </c>
      <c r="F31" s="21">
        <v>9.61</v>
      </c>
      <c r="G31" s="38">
        <f t="shared" ref="G31" si="10">F31*$H$4+F31</f>
        <v>11.58005</v>
      </c>
      <c r="H31" s="110">
        <f t="shared" ref="H31" si="11">E31*G31</f>
        <v>68.206494499999991</v>
      </c>
    </row>
    <row r="32" spans="1:9" s="18" customFormat="1" ht="13.5" thickBot="1" x14ac:dyDescent="0.25">
      <c r="A32" s="111"/>
      <c r="B32" s="89"/>
      <c r="C32" s="2"/>
      <c r="D32" s="3"/>
      <c r="E32" s="66"/>
      <c r="F32" s="136" t="s">
        <v>29</v>
      </c>
      <c r="G32" s="137"/>
      <c r="H32" s="33">
        <f>SUM(H27:H31)</f>
        <v>8658.7047555000008</v>
      </c>
    </row>
    <row r="33" spans="1:8" s="18" customFormat="1" x14ac:dyDescent="0.2">
      <c r="A33" s="111"/>
      <c r="B33" s="89"/>
      <c r="C33" s="2"/>
      <c r="D33" s="3"/>
      <c r="E33" s="9"/>
      <c r="F33" s="37"/>
      <c r="G33" s="36"/>
      <c r="H33" s="102"/>
    </row>
    <row r="34" spans="1:8" s="18" customFormat="1" x14ac:dyDescent="0.2">
      <c r="A34" s="112">
        <v>5</v>
      </c>
      <c r="B34" s="90"/>
      <c r="C34" s="13" t="s">
        <v>13</v>
      </c>
      <c r="D34" s="13"/>
      <c r="E34" s="11"/>
      <c r="F34" s="15"/>
      <c r="G34" s="15"/>
      <c r="H34" s="108"/>
    </row>
    <row r="35" spans="1:8" s="18" customFormat="1" ht="25.5" x14ac:dyDescent="0.2">
      <c r="A35" s="113">
        <v>5.0999999999999996</v>
      </c>
      <c r="B35" s="86">
        <v>88483</v>
      </c>
      <c r="C35" s="47" t="s">
        <v>73</v>
      </c>
      <c r="D35" s="48" t="s">
        <v>8</v>
      </c>
      <c r="E35" s="26">
        <v>182.6</v>
      </c>
      <c r="F35" s="52">
        <v>2.7</v>
      </c>
      <c r="G35" s="38">
        <f t="shared" ref="G35" si="12">F35*$H$4+F35</f>
        <v>3.2535000000000003</v>
      </c>
      <c r="H35" s="101">
        <f t="shared" ref="H35" si="13">E35*G35</f>
        <v>594.08910000000003</v>
      </c>
    </row>
    <row r="36" spans="1:8" s="18" customFormat="1" ht="25.5" x14ac:dyDescent="0.2">
      <c r="A36" s="113">
        <v>5.2</v>
      </c>
      <c r="B36" s="86">
        <v>88489</v>
      </c>
      <c r="C36" s="47" t="s">
        <v>74</v>
      </c>
      <c r="D36" s="48" t="s">
        <v>8</v>
      </c>
      <c r="E36" s="26">
        <v>182.6</v>
      </c>
      <c r="F36" s="52">
        <v>12.73</v>
      </c>
      <c r="G36" s="38">
        <f>F36*$H$4+F36</f>
        <v>15.339650000000001</v>
      </c>
      <c r="H36" s="101">
        <f t="shared" ref="H36:H37" si="14">E36*G36</f>
        <v>2801.02009</v>
      </c>
    </row>
    <row r="37" spans="1:8" s="18" customFormat="1" ht="38.25" x14ac:dyDescent="0.2">
      <c r="A37" s="113">
        <v>5.3</v>
      </c>
      <c r="B37" s="86">
        <v>41595</v>
      </c>
      <c r="C37" s="47" t="s">
        <v>75</v>
      </c>
      <c r="D37" s="48" t="s">
        <v>8</v>
      </c>
      <c r="E37" s="26">
        <v>223</v>
      </c>
      <c r="F37" s="52">
        <v>11.31</v>
      </c>
      <c r="G37" s="38">
        <f>F37*$H$4+F37</f>
        <v>13.628550000000001</v>
      </c>
      <c r="H37" s="101">
        <f t="shared" si="14"/>
        <v>3039.1666500000001</v>
      </c>
    </row>
    <row r="38" spans="1:8" s="18" customFormat="1" ht="26.25" thickBot="1" x14ac:dyDescent="0.25">
      <c r="A38" s="113">
        <v>5.4</v>
      </c>
      <c r="B38" s="86">
        <v>74245</v>
      </c>
      <c r="C38" s="47" t="s">
        <v>76</v>
      </c>
      <c r="D38" s="48" t="s">
        <v>8</v>
      </c>
      <c r="E38" s="26">
        <v>288</v>
      </c>
      <c r="F38" s="52">
        <v>15.15</v>
      </c>
      <c r="G38" s="38">
        <f t="shared" ref="G38" si="15">F38*$H$4+F38</f>
        <v>18.255749999999999</v>
      </c>
      <c r="H38" s="101">
        <f t="shared" ref="H38" si="16">E38*G38</f>
        <v>5257.6559999999999</v>
      </c>
    </row>
    <row r="39" spans="1:8" s="18" customFormat="1" ht="13.5" thickBot="1" x14ac:dyDescent="0.25">
      <c r="A39" s="113"/>
      <c r="B39" s="86"/>
      <c r="C39" s="47"/>
      <c r="D39" s="48"/>
      <c r="E39" s="26"/>
      <c r="F39" s="136" t="s">
        <v>29</v>
      </c>
      <c r="G39" s="137"/>
      <c r="H39" s="33">
        <f>SUM(H35:H38)</f>
        <v>11691.931840000001</v>
      </c>
    </row>
    <row r="40" spans="1:8" s="18" customFormat="1" x14ac:dyDescent="0.2">
      <c r="A40" s="100"/>
      <c r="B40" s="85"/>
      <c r="C40" s="10"/>
      <c r="D40" s="3"/>
      <c r="E40" s="67"/>
      <c r="F40" s="34"/>
      <c r="G40" s="36"/>
      <c r="H40" s="102"/>
    </row>
    <row r="41" spans="1:8" s="18" customFormat="1" x14ac:dyDescent="0.2">
      <c r="A41" s="98">
        <v>6</v>
      </c>
      <c r="B41" s="91"/>
      <c r="C41" s="13" t="s">
        <v>9</v>
      </c>
      <c r="D41" s="13"/>
      <c r="E41" s="11"/>
      <c r="F41" s="15"/>
      <c r="G41" s="15"/>
      <c r="H41" s="108"/>
    </row>
    <row r="42" spans="1:8" s="18" customFormat="1" ht="38.25" x14ac:dyDescent="0.2">
      <c r="A42" s="109">
        <v>6.1</v>
      </c>
      <c r="B42" s="86">
        <v>94207</v>
      </c>
      <c r="C42" s="47" t="s">
        <v>69</v>
      </c>
      <c r="D42" s="48" t="s">
        <v>34</v>
      </c>
      <c r="E42" s="26">
        <v>5</v>
      </c>
      <c r="F42" s="51">
        <v>503.5</v>
      </c>
      <c r="G42" s="38">
        <f t="shared" ref="G42:G45" si="17">F42*$H$4+F42</f>
        <v>606.71749999999997</v>
      </c>
      <c r="H42" s="101">
        <f t="shared" ref="H42:H45" si="18">E42*G42</f>
        <v>3033.5874999999996</v>
      </c>
    </row>
    <row r="43" spans="1:8" s="18" customFormat="1" ht="25.5" x14ac:dyDescent="0.2">
      <c r="A43" s="109">
        <v>6.2</v>
      </c>
      <c r="B43" s="86">
        <v>92581</v>
      </c>
      <c r="C43" s="47" t="s">
        <v>70</v>
      </c>
      <c r="D43" s="48" t="s">
        <v>6</v>
      </c>
      <c r="E43" s="26">
        <f>2.3*21.5*0.8</f>
        <v>39.56</v>
      </c>
      <c r="F43" s="51">
        <v>41.88</v>
      </c>
      <c r="G43" s="38">
        <f t="shared" si="17"/>
        <v>50.465400000000002</v>
      </c>
      <c r="H43" s="101">
        <f t="shared" si="18"/>
        <v>1996.4112240000002</v>
      </c>
    </row>
    <row r="44" spans="1:8" s="18" customFormat="1" x14ac:dyDescent="0.2">
      <c r="A44" s="109">
        <v>6.3</v>
      </c>
      <c r="B44" s="86" t="s">
        <v>72</v>
      </c>
      <c r="C44" s="47" t="s">
        <v>71</v>
      </c>
      <c r="D44" s="48" t="s">
        <v>6</v>
      </c>
      <c r="E44" s="26">
        <v>9.89</v>
      </c>
      <c r="F44" s="51">
        <v>55.42</v>
      </c>
      <c r="G44" s="38">
        <f t="shared" ref="G44" si="19">F44*$H$4+F44</f>
        <v>66.781100000000009</v>
      </c>
      <c r="H44" s="101">
        <f t="shared" ref="H44" si="20">E44*G44</f>
        <v>660.46507900000017</v>
      </c>
    </row>
    <row r="45" spans="1:8" s="18" customFormat="1" ht="39" thickBot="1" x14ac:dyDescent="0.25">
      <c r="A45" s="109">
        <v>6.4</v>
      </c>
      <c r="B45" s="31">
        <v>94231</v>
      </c>
      <c r="C45" s="47" t="s">
        <v>42</v>
      </c>
      <c r="D45" s="48" t="s">
        <v>7</v>
      </c>
      <c r="E45" s="26">
        <v>23</v>
      </c>
      <c r="F45" s="52">
        <v>37.229999999999997</v>
      </c>
      <c r="G45" s="38">
        <f t="shared" si="17"/>
        <v>44.86215</v>
      </c>
      <c r="H45" s="101">
        <f t="shared" si="18"/>
        <v>1031.82945</v>
      </c>
    </row>
    <row r="46" spans="1:8" s="18" customFormat="1" ht="14.25" customHeight="1" thickBot="1" x14ac:dyDescent="0.25">
      <c r="A46" s="111"/>
      <c r="B46" s="89"/>
      <c r="C46" s="2"/>
      <c r="D46" s="3"/>
      <c r="E46" s="35"/>
      <c r="F46" s="136" t="s">
        <v>29</v>
      </c>
      <c r="G46" s="137"/>
      <c r="H46" s="33">
        <f>SUM(H42:H45)</f>
        <v>6722.2932530000007</v>
      </c>
    </row>
    <row r="47" spans="1:8" s="18" customFormat="1" ht="14.25" customHeight="1" x14ac:dyDescent="0.2">
      <c r="A47" s="111"/>
      <c r="B47" s="89"/>
      <c r="C47" s="2"/>
      <c r="D47" s="3"/>
      <c r="E47" s="35"/>
      <c r="F47" s="34"/>
      <c r="G47" s="36"/>
      <c r="H47" s="102"/>
    </row>
    <row r="48" spans="1:8" s="18" customFormat="1" x14ac:dyDescent="0.2">
      <c r="A48" s="112">
        <v>7</v>
      </c>
      <c r="B48" s="91"/>
      <c r="C48" s="13" t="s">
        <v>50</v>
      </c>
      <c r="D48" s="13"/>
      <c r="E48" s="11"/>
      <c r="F48" s="15"/>
      <c r="G48" s="15"/>
      <c r="H48" s="108"/>
    </row>
    <row r="49" spans="1:21" s="18" customFormat="1" ht="51" customHeight="1" x14ac:dyDescent="0.2">
      <c r="A49" s="114" t="s">
        <v>22</v>
      </c>
      <c r="B49" s="31" t="s">
        <v>90</v>
      </c>
      <c r="C49" s="130" t="s">
        <v>86</v>
      </c>
      <c r="D49" s="48" t="s">
        <v>6</v>
      </c>
      <c r="E49" s="129">
        <f>4.12*1.3</f>
        <v>5.3560000000000008</v>
      </c>
      <c r="F49" s="52">
        <f>188.32</f>
        <v>188.32</v>
      </c>
      <c r="G49" s="38">
        <f t="shared" ref="G49" si="21">F49*$H$4+F49</f>
        <v>226.92559999999997</v>
      </c>
      <c r="H49" s="101">
        <f t="shared" ref="H49" si="22">E49*G49</f>
        <v>1215.4135136</v>
      </c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s="18" customFormat="1" ht="51" customHeight="1" x14ac:dyDescent="0.2">
      <c r="A50" s="114" t="s">
        <v>31</v>
      </c>
      <c r="B50" s="31" t="s">
        <v>90</v>
      </c>
      <c r="C50" s="130" t="s">
        <v>87</v>
      </c>
      <c r="D50" s="48" t="s">
        <v>6</v>
      </c>
      <c r="E50" s="129">
        <f>4.92*1.3</f>
        <v>6.3959999999999999</v>
      </c>
      <c r="F50" s="52">
        <f>188.32</f>
        <v>188.32</v>
      </c>
      <c r="G50" s="38">
        <f t="shared" ref="G50:G51" si="23">F50*$H$4+F50</f>
        <v>226.92559999999997</v>
      </c>
      <c r="H50" s="101">
        <f t="shared" ref="H50:H51" si="24">E50*G50</f>
        <v>1451.4161375999997</v>
      </c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s="18" customFormat="1" ht="51" customHeight="1" x14ac:dyDescent="0.2">
      <c r="A51" s="114" t="s">
        <v>49</v>
      </c>
      <c r="B51" s="31" t="s">
        <v>90</v>
      </c>
      <c r="C51" s="130" t="s">
        <v>88</v>
      </c>
      <c r="D51" s="48" t="s">
        <v>6</v>
      </c>
      <c r="E51" s="129">
        <f>4.33*1.3</f>
        <v>5.6290000000000004</v>
      </c>
      <c r="F51" s="52">
        <f>188.32</f>
        <v>188.32</v>
      </c>
      <c r="G51" s="38">
        <f t="shared" si="23"/>
        <v>226.92559999999997</v>
      </c>
      <c r="H51" s="101">
        <f t="shared" si="24"/>
        <v>1277.3642024000001</v>
      </c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s="18" customFormat="1" ht="51" customHeight="1" x14ac:dyDescent="0.2">
      <c r="A52" s="114" t="s">
        <v>95</v>
      </c>
      <c r="B52" s="31" t="s">
        <v>91</v>
      </c>
      <c r="C52" s="130" t="s">
        <v>89</v>
      </c>
      <c r="D52" s="48" t="s">
        <v>6</v>
      </c>
      <c r="E52" s="129">
        <f>2.2*2.5</f>
        <v>5.5</v>
      </c>
      <c r="F52" s="52">
        <f>236.41+691.87/E52</f>
        <v>362.20454545454544</v>
      </c>
      <c r="G52" s="38">
        <f t="shared" ref="G52" si="25">F52*$H$4+F52</f>
        <v>436.45647727272728</v>
      </c>
      <c r="H52" s="101">
        <f t="shared" ref="H52" si="26">E52*G52</f>
        <v>2400.5106249999999</v>
      </c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s="18" customFormat="1" ht="38.25" x14ac:dyDescent="0.2">
      <c r="A53" s="114" t="s">
        <v>96</v>
      </c>
      <c r="B53" s="31" t="s">
        <v>90</v>
      </c>
      <c r="C53" s="130" t="s">
        <v>94</v>
      </c>
      <c r="D53" s="48" t="s">
        <v>6</v>
      </c>
      <c r="E53" s="129">
        <f>4.55*1.3*3</f>
        <v>17.745000000000001</v>
      </c>
      <c r="F53" s="52">
        <f>188.32</f>
        <v>188.32</v>
      </c>
      <c r="G53" s="38">
        <f t="shared" ref="G53" si="27">F53*$H$4+F53</f>
        <v>226.92559999999997</v>
      </c>
      <c r="H53" s="101">
        <f t="shared" ref="H53" si="28">E53*G53</f>
        <v>4026.7947719999997</v>
      </c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s="18" customFormat="1" ht="51" customHeight="1" x14ac:dyDescent="0.2">
      <c r="A54" s="114" t="s">
        <v>97</v>
      </c>
      <c r="B54" s="31">
        <v>74244</v>
      </c>
      <c r="C54" s="130" t="s">
        <v>92</v>
      </c>
      <c r="D54" s="48" t="s">
        <v>6</v>
      </c>
      <c r="E54" s="129">
        <f>54.48*2+13.55*2+13.45*2+5*3*1.3</f>
        <v>182.46</v>
      </c>
      <c r="F54" s="52">
        <v>114.4</v>
      </c>
      <c r="G54" s="38">
        <f t="shared" ref="G54" si="29">F54*$H$4+F54</f>
        <v>137.852</v>
      </c>
      <c r="H54" s="101">
        <f t="shared" ref="H54" si="30">E54*G54</f>
        <v>25152.475920000001</v>
      </c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s="18" customFormat="1" ht="51" customHeight="1" x14ac:dyDescent="0.2">
      <c r="A55" s="114" t="s">
        <v>100</v>
      </c>
      <c r="B55" s="31">
        <v>97655</v>
      </c>
      <c r="C55" s="130" t="s">
        <v>99</v>
      </c>
      <c r="D55" s="48" t="s">
        <v>6</v>
      </c>
      <c r="E55" s="129">
        <f>23.8*8</f>
        <v>190.4</v>
      </c>
      <c r="F55" s="52">
        <v>15.54</v>
      </c>
      <c r="G55" s="38">
        <f t="shared" ref="G55" si="31">F55*$H$4+F55</f>
        <v>18.7257</v>
      </c>
      <c r="H55" s="101">
        <f t="shared" ref="H55" si="32">E55*G55</f>
        <v>3565.3732800000002</v>
      </c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s="18" customFormat="1" ht="51" customHeight="1" thickBot="1" x14ac:dyDescent="0.25">
      <c r="A56" s="114" t="s">
        <v>101</v>
      </c>
      <c r="B56" s="31" t="s">
        <v>102</v>
      </c>
      <c r="C56" s="130" t="s">
        <v>103</v>
      </c>
      <c r="D56" s="48" t="s">
        <v>6</v>
      </c>
      <c r="E56" s="129">
        <f>23.8*8</f>
        <v>190.4</v>
      </c>
      <c r="F56" s="52">
        <v>21.49</v>
      </c>
      <c r="G56" s="38">
        <f t="shared" ref="G56" si="33">F56*$H$4+F56</f>
        <v>25.895449999999997</v>
      </c>
      <c r="H56" s="101">
        <f t="shared" ref="H56" si="34">E56*G56</f>
        <v>4930.4936799999996</v>
      </c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s="18" customFormat="1" ht="13.5" thickBot="1" x14ac:dyDescent="0.25">
      <c r="A57" s="114"/>
      <c r="B57" s="88"/>
      <c r="C57" s="47"/>
      <c r="D57" s="23"/>
      <c r="E57" s="65"/>
      <c r="F57" s="136" t="s">
        <v>29</v>
      </c>
      <c r="G57" s="137"/>
      <c r="H57" s="33">
        <f>SUM(H49:H56)</f>
        <v>44019.842130600002</v>
      </c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1:21" s="19" customFormat="1" ht="13.5" thickBot="1" x14ac:dyDescent="0.25">
      <c r="A58" s="115"/>
      <c r="B58" s="92"/>
      <c r="C58" s="56"/>
      <c r="D58" s="57"/>
      <c r="E58" s="71"/>
      <c r="F58" s="58"/>
      <c r="G58" s="59"/>
      <c r="H58" s="116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ht="18.75" thickBot="1" x14ac:dyDescent="0.25">
      <c r="A59" s="131" t="s">
        <v>40</v>
      </c>
      <c r="B59" s="132"/>
      <c r="C59" s="132"/>
      <c r="D59" s="132"/>
      <c r="E59" s="132"/>
      <c r="F59" s="132"/>
      <c r="G59" s="133"/>
      <c r="H59" s="41" cm="1">
        <f t="array" ref="H59">SUM(H10:H57/2)</f>
        <v>114734.49797910001</v>
      </c>
      <c r="I59" s="62"/>
    </row>
    <row r="60" spans="1:21" ht="15.75" x14ac:dyDescent="0.2">
      <c r="A60" s="39"/>
      <c r="B60" s="93"/>
      <c r="C60" s="40"/>
      <c r="D60" s="40"/>
      <c r="E60" s="72"/>
      <c r="F60" s="40"/>
      <c r="G60" s="40"/>
      <c r="H60" s="117"/>
      <c r="I60" s="118"/>
    </row>
  </sheetData>
  <mergeCells count="23">
    <mergeCell ref="F24:G24"/>
    <mergeCell ref="F57:G57"/>
    <mergeCell ref="F39:G39"/>
    <mergeCell ref="B4:F4"/>
    <mergeCell ref="B5:F5"/>
    <mergeCell ref="F15:G15"/>
    <mergeCell ref="F32:G32"/>
    <mergeCell ref="A59:G59"/>
    <mergeCell ref="C17:E17"/>
    <mergeCell ref="F46:G46"/>
    <mergeCell ref="A1:H1"/>
    <mergeCell ref="B3:F3"/>
    <mergeCell ref="B2:F2"/>
    <mergeCell ref="A6:H6"/>
    <mergeCell ref="A7:A8"/>
    <mergeCell ref="B7:B8"/>
    <mergeCell ref="C7:C8"/>
    <mergeCell ref="D7:D8"/>
    <mergeCell ref="E7:E8"/>
    <mergeCell ref="F7:F8"/>
    <mergeCell ref="G7:G8"/>
    <mergeCell ref="H7:H8"/>
    <mergeCell ref="F11:G11"/>
  </mergeCells>
  <printOptions horizontalCentered="1"/>
  <pageMargins left="0.25" right="0.25" top="0.75" bottom="0.75" header="0.3" footer="0.3"/>
  <pageSetup paperSize="9" scale="70" orientation="portrait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0"/>
  <sheetViews>
    <sheetView topLeftCell="A7" workbookViewId="0">
      <selection activeCell="I9" sqref="I9:I15"/>
    </sheetView>
  </sheetViews>
  <sheetFormatPr defaultRowHeight="12.75" x14ac:dyDescent="0.2"/>
  <cols>
    <col min="1" max="1" width="4.5703125" customWidth="1"/>
    <col min="2" max="2" width="10.85546875" customWidth="1"/>
    <col min="3" max="3" width="12.140625" customWidth="1"/>
    <col min="4" max="4" width="11.42578125" customWidth="1"/>
    <col min="5" max="5" width="17.5703125" style="76" customWidth="1"/>
    <col min="6" max="6" width="8.140625" style="77" customWidth="1"/>
    <col min="7" max="7" width="17.5703125" style="77" customWidth="1"/>
    <col min="8" max="8" width="8.42578125" style="77" customWidth="1"/>
    <col min="9" max="9" width="14.28515625" bestFit="1" customWidth="1"/>
    <col min="10" max="10" width="8.28515625" bestFit="1" customWidth="1"/>
    <col min="12" max="12" width="9.7109375" bestFit="1" customWidth="1"/>
  </cols>
  <sheetData>
    <row r="1" spans="1:21" ht="24" customHeight="1" x14ac:dyDescent="0.2">
      <c r="A1" s="138" t="s">
        <v>21</v>
      </c>
      <c r="B1" s="139"/>
      <c r="C1" s="139"/>
      <c r="D1" s="139"/>
      <c r="E1" s="139"/>
      <c r="F1" s="139"/>
      <c r="G1" s="139"/>
      <c r="H1" s="139"/>
      <c r="I1" s="171"/>
      <c r="J1" s="172"/>
      <c r="L1" s="164"/>
      <c r="M1" s="164"/>
      <c r="N1" s="164"/>
      <c r="O1" s="164"/>
      <c r="P1" s="164"/>
      <c r="Q1" s="164"/>
      <c r="R1" s="7"/>
      <c r="S1" s="4"/>
      <c r="T1" s="4"/>
      <c r="U1" s="4"/>
    </row>
    <row r="2" spans="1:21" ht="19.5" customHeight="1" x14ac:dyDescent="0.2">
      <c r="A2" s="166" t="str">
        <f>Orçamento!A2</f>
        <v>MUNICÍPIO</v>
      </c>
      <c r="B2" s="167"/>
      <c r="C2" s="170" t="str">
        <f>Orçamento!B2</f>
        <v>CAMPO ALEGRE</v>
      </c>
      <c r="D2" s="170"/>
      <c r="E2" s="170"/>
      <c r="F2" s="170"/>
      <c r="G2" s="170"/>
      <c r="H2" s="170"/>
      <c r="I2" s="173"/>
      <c r="J2" s="174"/>
      <c r="L2" s="165"/>
      <c r="M2" s="165"/>
      <c r="N2" s="165"/>
      <c r="O2" s="165"/>
      <c r="P2" s="165"/>
      <c r="Q2" s="165"/>
      <c r="R2" s="5"/>
      <c r="S2" s="4"/>
      <c r="T2" s="4"/>
      <c r="U2" s="4"/>
    </row>
    <row r="3" spans="1:21" ht="21" customHeight="1" x14ac:dyDescent="0.2">
      <c r="A3" s="166" t="str">
        <f>Orçamento!A3</f>
        <v>PROJETO:</v>
      </c>
      <c r="B3" s="167"/>
      <c r="C3" s="167" t="str">
        <f>Orçamento!B3</f>
        <v>Reforma e Ampliação da Escola Maria Jose Duarte Silva Bernardes</v>
      </c>
      <c r="D3" s="167"/>
      <c r="E3" s="167"/>
      <c r="F3" s="167"/>
      <c r="G3" s="167"/>
      <c r="H3" s="167"/>
      <c r="I3" s="173"/>
      <c r="J3" s="174"/>
      <c r="L3" s="1"/>
      <c r="M3" s="1"/>
      <c r="N3" s="1"/>
      <c r="O3" s="1"/>
      <c r="P3" s="1"/>
      <c r="Q3" s="1"/>
      <c r="R3" s="5"/>
      <c r="S3" s="4"/>
      <c r="T3" s="4"/>
      <c r="U3" s="4"/>
    </row>
    <row r="4" spans="1:21" ht="16.5" customHeight="1" x14ac:dyDescent="0.2">
      <c r="A4" s="168" t="str">
        <f>Orçamento!A4</f>
        <v>LOCALIZAÇÃO:</v>
      </c>
      <c r="B4" s="169"/>
      <c r="C4" s="167" t="str">
        <f>Orçamento!B4</f>
        <v>Rua Benjamin Constant, 500</v>
      </c>
      <c r="D4" s="167"/>
      <c r="E4" s="167"/>
      <c r="F4" s="167"/>
      <c r="G4" s="167"/>
      <c r="H4" s="167"/>
      <c r="I4" s="120">
        <f>Orçamento!H3</f>
        <v>43963</v>
      </c>
      <c r="J4" s="123"/>
      <c r="L4" s="1"/>
      <c r="M4" s="1"/>
      <c r="N4" s="1"/>
      <c r="O4" s="1"/>
      <c r="P4" s="1"/>
      <c r="Q4" s="1"/>
      <c r="R4" s="5"/>
      <c r="S4" s="4"/>
      <c r="T4" s="4"/>
      <c r="U4" s="4"/>
    </row>
    <row r="5" spans="1:21" ht="14.25" customHeight="1" x14ac:dyDescent="0.2">
      <c r="A5" s="186" t="s">
        <v>23</v>
      </c>
      <c r="B5" s="187" t="s">
        <v>24</v>
      </c>
      <c r="C5" s="187"/>
      <c r="D5" s="187"/>
      <c r="E5" s="157" t="s">
        <v>14</v>
      </c>
      <c r="F5" s="157"/>
      <c r="G5" s="157"/>
      <c r="H5" s="157"/>
      <c r="I5" s="191" t="s">
        <v>15</v>
      </c>
      <c r="J5" s="192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4.25" customHeight="1" x14ac:dyDescent="0.2">
      <c r="A6" s="186"/>
      <c r="B6" s="187"/>
      <c r="C6" s="187"/>
      <c r="D6" s="187"/>
      <c r="E6" s="193" t="s">
        <v>11</v>
      </c>
      <c r="F6" s="193"/>
      <c r="G6" s="193" t="s">
        <v>12</v>
      </c>
      <c r="H6" s="193"/>
      <c r="I6" s="191"/>
      <c r="J6" s="192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45" customFormat="1" x14ac:dyDescent="0.2">
      <c r="A7" s="186"/>
      <c r="B7" s="187"/>
      <c r="C7" s="187"/>
      <c r="D7" s="187"/>
      <c r="E7" s="83" t="s">
        <v>16</v>
      </c>
      <c r="F7" s="84" t="s">
        <v>17</v>
      </c>
      <c r="G7" s="84" t="s">
        <v>16</v>
      </c>
      <c r="H7" s="84" t="s">
        <v>17</v>
      </c>
      <c r="I7" s="84" t="s">
        <v>16</v>
      </c>
      <c r="J7" s="44" t="s">
        <v>17</v>
      </c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1:21" s="45" customFormat="1" x14ac:dyDescent="0.2">
      <c r="A8" s="188" t="str">
        <f>Orçamento!A6</f>
        <v>QUADRA E FECHAMENTOS COM VIDROS E ALVENARIAS</v>
      </c>
      <c r="B8" s="189"/>
      <c r="C8" s="189"/>
      <c r="D8" s="189"/>
      <c r="E8" s="189"/>
      <c r="F8" s="189"/>
      <c r="G8" s="189"/>
      <c r="H8" s="189"/>
      <c r="I8" s="189"/>
      <c r="J8" s="190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1:21" ht="18" customHeight="1" x14ac:dyDescent="0.2">
      <c r="A9" s="126">
        <v>1</v>
      </c>
      <c r="B9" s="162" t="str">
        <f>Orçamento!C9</f>
        <v>SERVIÇOS INICIAIS</v>
      </c>
      <c r="C9" s="163"/>
      <c r="D9" s="163"/>
      <c r="E9" s="125">
        <f t="shared" ref="E9:E13" si="0">F9*$I9</f>
        <v>692.77859999999998</v>
      </c>
      <c r="F9" s="74">
        <v>1</v>
      </c>
      <c r="G9" s="127"/>
      <c r="H9" s="75"/>
      <c r="I9" s="128">
        <f>Orçamento!H11</f>
        <v>692.77859999999998</v>
      </c>
      <c r="J9" s="42">
        <f t="shared" ref="J9:J15" si="1">I9/$I$18</f>
        <v>6.0381019850385036E-3</v>
      </c>
      <c r="L9" s="50"/>
      <c r="M9" s="4"/>
      <c r="N9" s="4"/>
      <c r="O9" s="4"/>
      <c r="P9" s="4"/>
      <c r="Q9" s="4"/>
      <c r="R9" s="4"/>
      <c r="S9" s="4"/>
      <c r="T9" s="4"/>
      <c r="U9" s="4"/>
    </row>
    <row r="10" spans="1:21" ht="18" customHeight="1" x14ac:dyDescent="0.2">
      <c r="A10" s="126">
        <v>2</v>
      </c>
      <c r="B10" s="162" t="str">
        <f>Orçamento!C13</f>
        <v>PREPARAÇÃO DO TERRENO</v>
      </c>
      <c r="C10" s="163"/>
      <c r="D10" s="163"/>
      <c r="E10" s="125">
        <f t="shared" si="0"/>
        <v>166.57920000000001</v>
      </c>
      <c r="F10" s="74">
        <v>1</v>
      </c>
      <c r="G10" s="127"/>
      <c r="H10" s="75"/>
      <c r="I10" s="128">
        <f>Orçamento!H15</f>
        <v>166.57920000000001</v>
      </c>
      <c r="J10" s="42">
        <f t="shared" si="1"/>
        <v>1.4518667265214689E-3</v>
      </c>
      <c r="L10" s="50"/>
      <c r="M10" s="4"/>
      <c r="N10" s="4"/>
      <c r="O10" s="4"/>
      <c r="P10" s="4"/>
      <c r="Q10" s="4"/>
      <c r="R10" s="4"/>
      <c r="S10" s="4"/>
      <c r="T10" s="4"/>
      <c r="U10" s="4"/>
    </row>
    <row r="11" spans="1:21" ht="18" customHeight="1" x14ac:dyDescent="0.2">
      <c r="A11" s="126">
        <v>3</v>
      </c>
      <c r="B11" s="162" t="str">
        <f>Orçamento!C17</f>
        <v>PISO DE CONCRETO ARMADO</v>
      </c>
      <c r="C11" s="163"/>
      <c r="D11" s="163"/>
      <c r="E11" s="125">
        <f t="shared" si="0"/>
        <v>42782.368199999997</v>
      </c>
      <c r="F11" s="74">
        <v>1</v>
      </c>
      <c r="G11" s="127"/>
      <c r="H11" s="75"/>
      <c r="I11" s="128">
        <f>Orçamento!H24</f>
        <v>42782.368199999997</v>
      </c>
      <c r="J11" s="42">
        <f t="shared" si="1"/>
        <v>0.37288146942337447</v>
      </c>
      <c r="L11" s="50"/>
      <c r="M11" s="4"/>
      <c r="N11" s="4"/>
      <c r="O11" s="4"/>
      <c r="P11" s="4"/>
      <c r="Q11" s="4"/>
      <c r="R11" s="4"/>
      <c r="S11" s="4"/>
      <c r="T11" s="4"/>
      <c r="U11" s="4"/>
    </row>
    <row r="12" spans="1:21" ht="18" customHeight="1" x14ac:dyDescent="0.2">
      <c r="A12" s="126">
        <v>4</v>
      </c>
      <c r="B12" s="162" t="str">
        <f>Orçamento!C26</f>
        <v>ALVENARIA DE VEDAÇÃO</v>
      </c>
      <c r="C12" s="163"/>
      <c r="D12" s="163"/>
      <c r="E12" s="125">
        <f t="shared" si="0"/>
        <v>8658.7047555000008</v>
      </c>
      <c r="F12" s="74">
        <v>1</v>
      </c>
      <c r="G12" s="127"/>
      <c r="H12" s="75"/>
      <c r="I12" s="128">
        <f>Orçamento!H32</f>
        <v>8658.7047555000008</v>
      </c>
      <c r="J12" s="42">
        <f t="shared" si="1"/>
        <v>7.5467317223781E-2</v>
      </c>
      <c r="L12" s="50"/>
      <c r="M12" s="4"/>
      <c r="N12" s="4"/>
      <c r="O12" s="4"/>
      <c r="P12" s="4"/>
      <c r="Q12" s="4"/>
      <c r="R12" s="4"/>
      <c r="S12" s="4"/>
      <c r="T12" s="4"/>
      <c r="U12" s="4"/>
    </row>
    <row r="13" spans="1:21" ht="18" customHeight="1" x14ac:dyDescent="0.2">
      <c r="A13" s="126">
        <v>5</v>
      </c>
      <c r="B13" s="162" t="str">
        <f>Orçamento!C34</f>
        <v>PINTURA</v>
      </c>
      <c r="C13" s="163"/>
      <c r="D13" s="163"/>
      <c r="E13" s="125">
        <f t="shared" si="0"/>
        <v>11691.931840000001</v>
      </c>
      <c r="F13" s="74">
        <v>1</v>
      </c>
      <c r="G13" s="127"/>
      <c r="H13" s="75"/>
      <c r="I13" s="128">
        <f>Orçamento!H39</f>
        <v>11691.931840000001</v>
      </c>
      <c r="J13" s="42">
        <f t="shared" si="1"/>
        <v>0.10190424018876867</v>
      </c>
      <c r="L13" s="50"/>
    </row>
    <row r="14" spans="1:21" ht="18" customHeight="1" x14ac:dyDescent="0.2">
      <c r="A14" s="126">
        <v>6</v>
      </c>
      <c r="B14" s="162" t="str">
        <f>Orçamento!C41</f>
        <v>COBERTURA</v>
      </c>
      <c r="C14" s="163"/>
      <c r="D14" s="163"/>
      <c r="E14" s="125"/>
      <c r="F14" s="74"/>
      <c r="G14" s="127">
        <f>H14*$I14</f>
        <v>6722.2932530000007</v>
      </c>
      <c r="H14" s="75">
        <v>1</v>
      </c>
      <c r="I14" s="128">
        <f>Orçamento!H46</f>
        <v>6722.2932530000007</v>
      </c>
      <c r="J14" s="42">
        <f t="shared" si="1"/>
        <v>5.8589991427203794E-2</v>
      </c>
      <c r="L14" s="50"/>
    </row>
    <row r="15" spans="1:21" ht="18" customHeight="1" x14ac:dyDescent="0.2">
      <c r="A15" s="126">
        <v>7</v>
      </c>
      <c r="B15" s="162" t="str">
        <f>Orçamento!C48</f>
        <v>ESQUADRIAS</v>
      </c>
      <c r="C15" s="163"/>
      <c r="D15" s="163"/>
      <c r="E15" s="125">
        <f>F15*$I15</f>
        <v>22009.921065300001</v>
      </c>
      <c r="F15" s="74">
        <v>0.5</v>
      </c>
      <c r="G15" s="127">
        <f>H15*$I15</f>
        <v>22009.921065300001</v>
      </c>
      <c r="H15" s="75">
        <v>0.5</v>
      </c>
      <c r="I15" s="128">
        <f>Orçamento!H57</f>
        <v>44019.842130600002</v>
      </c>
      <c r="J15" s="42">
        <f t="shared" si="1"/>
        <v>0.38366701302531203</v>
      </c>
      <c r="L15" s="50"/>
    </row>
    <row r="16" spans="1:21" ht="15" customHeight="1" x14ac:dyDescent="0.2">
      <c r="A16" s="126"/>
      <c r="B16" s="183"/>
      <c r="C16" s="184"/>
      <c r="D16" s="185"/>
      <c r="E16" s="125"/>
      <c r="F16" s="74"/>
      <c r="G16" s="127"/>
      <c r="H16" s="75"/>
      <c r="I16" s="128"/>
      <c r="J16" s="42"/>
      <c r="L16" s="50"/>
    </row>
    <row r="17" spans="1:10" s="6" customFormat="1" ht="14.1" customHeight="1" x14ac:dyDescent="0.2">
      <c r="A17" s="156" t="s">
        <v>18</v>
      </c>
      <c r="B17" s="157"/>
      <c r="C17" s="157"/>
      <c r="D17" s="157"/>
      <c r="E17" s="121">
        <f>SUM(E9:E16)</f>
        <v>86002.283660800007</v>
      </c>
      <c r="F17" s="122">
        <f>E17/$I$18</f>
        <v>0.74957650206014015</v>
      </c>
      <c r="G17" s="121">
        <f>SUM(G9:G16)</f>
        <v>28732.214318300001</v>
      </c>
      <c r="H17" s="122">
        <f>G17/$I$18</f>
        <v>0.2504234979398598</v>
      </c>
      <c r="I17" s="43">
        <f>SUM(I9:I16)</f>
        <v>114734.49797910001</v>
      </c>
      <c r="J17" s="124">
        <f>SUM(J9:J15)</f>
        <v>0.99999999999999989</v>
      </c>
    </row>
    <row r="18" spans="1:10" s="6" customFormat="1" ht="14.1" customHeight="1" x14ac:dyDescent="0.2">
      <c r="A18" s="156" t="s">
        <v>19</v>
      </c>
      <c r="B18" s="157"/>
      <c r="C18" s="157"/>
      <c r="D18" s="157"/>
      <c r="E18" s="121">
        <f>E17</f>
        <v>86002.283660800007</v>
      </c>
      <c r="F18" s="122">
        <f>F17</f>
        <v>0.74957650206014015</v>
      </c>
      <c r="G18" s="121">
        <f>G17+E18</f>
        <v>114734.49797910001</v>
      </c>
      <c r="H18" s="122">
        <f>F18+H17</f>
        <v>1</v>
      </c>
      <c r="I18" s="160">
        <f>I17</f>
        <v>114734.49797910001</v>
      </c>
      <c r="J18" s="161"/>
    </row>
    <row r="19" spans="1:10" ht="21" customHeight="1" x14ac:dyDescent="0.2">
      <c r="A19" s="158" t="s">
        <v>82</v>
      </c>
      <c r="B19" s="159"/>
      <c r="C19" s="159"/>
      <c r="D19" s="159"/>
      <c r="E19" s="177" t="s">
        <v>84</v>
      </c>
      <c r="F19" s="178"/>
      <c r="G19" s="178"/>
      <c r="H19" s="178"/>
      <c r="I19" s="178"/>
      <c r="J19" s="179"/>
    </row>
    <row r="20" spans="1:10" ht="21" customHeight="1" thickBot="1" x14ac:dyDescent="0.25">
      <c r="A20" s="175" t="s">
        <v>83</v>
      </c>
      <c r="B20" s="176"/>
      <c r="C20" s="176"/>
      <c r="D20" s="176"/>
      <c r="E20" s="180" t="s">
        <v>85</v>
      </c>
      <c r="F20" s="181"/>
      <c r="G20" s="181"/>
      <c r="H20" s="181"/>
      <c r="I20" s="181"/>
      <c r="J20" s="182"/>
    </row>
  </sheetData>
  <mergeCells count="32">
    <mergeCell ref="A20:D20"/>
    <mergeCell ref="E19:J19"/>
    <mergeCell ref="E20:J20"/>
    <mergeCell ref="B16:D16"/>
    <mergeCell ref="A1:H1"/>
    <mergeCell ref="A5:A7"/>
    <mergeCell ref="B5:D7"/>
    <mergeCell ref="E5:H5"/>
    <mergeCell ref="B9:D9"/>
    <mergeCell ref="B11:D11"/>
    <mergeCell ref="B12:D12"/>
    <mergeCell ref="B10:D10"/>
    <mergeCell ref="A8:J8"/>
    <mergeCell ref="I5:J6"/>
    <mergeCell ref="E6:F6"/>
    <mergeCell ref="G6:H6"/>
    <mergeCell ref="L1:Q1"/>
    <mergeCell ref="L2:Q2"/>
    <mergeCell ref="A3:B3"/>
    <mergeCell ref="A2:B2"/>
    <mergeCell ref="A4:B4"/>
    <mergeCell ref="C2:H2"/>
    <mergeCell ref="C3:H3"/>
    <mergeCell ref="C4:H4"/>
    <mergeCell ref="I1:J3"/>
    <mergeCell ref="A17:D17"/>
    <mergeCell ref="A18:D18"/>
    <mergeCell ref="A19:D19"/>
    <mergeCell ref="I18:J18"/>
    <mergeCell ref="B13:D13"/>
    <mergeCell ref="B15:D15"/>
    <mergeCell ref="B14:D14"/>
  </mergeCells>
  <phoneticPr fontId="13" type="noConversion"/>
  <printOptions horizontalCentered="1"/>
  <pageMargins left="0.27559055118110237" right="0.15748031496062992" top="0.62992125984251968" bottom="0.43307086614173229" header="0.11811023622047245" footer="0.43307086614173229"/>
  <pageSetup paperSize="9" scale="75" orientation="portrait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Orçamento!Texto3</vt:lpstr>
      <vt:lpstr>Orçamento!Texto4</vt:lpstr>
    </vt:vector>
  </TitlesOfParts>
  <Company>Prefeirura Blumenau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Prefeirura Blumenau</dc:creator>
  <cp:lastModifiedBy>Fabio</cp:lastModifiedBy>
  <cp:lastPrinted>2020-05-15T17:13:17Z</cp:lastPrinted>
  <dcterms:created xsi:type="dcterms:W3CDTF">2003-10-24T18:12:58Z</dcterms:created>
  <dcterms:modified xsi:type="dcterms:W3CDTF">2020-05-15T17:26:42Z</dcterms:modified>
</cp:coreProperties>
</file>