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60" yWindow="-225" windowWidth="11325" windowHeight="7935"/>
  </bookViews>
  <sheets>
    <sheet name="Orçamento" sheetId="1" r:id="rId1"/>
    <sheet name="Cronograma" sheetId="2" r:id="rId2"/>
    <sheet name="Plan3" sheetId="3" r:id="rId3"/>
  </sheets>
  <definedNames>
    <definedName name="_xlnm.Print_Area" localSheetId="1">Cronograma!$A$1:$J$16</definedName>
    <definedName name="_xlnm.Print_Area" localSheetId="0">Orçamento!$A$1:$H$48</definedName>
  </definedNames>
  <calcPr calcId="124519"/>
</workbook>
</file>

<file path=xl/calcChain.xml><?xml version="1.0" encoding="utf-8"?>
<calcChain xmlns="http://schemas.openxmlformats.org/spreadsheetml/2006/main">
  <c r="E33" i="1"/>
  <c r="E32"/>
  <c r="E31"/>
  <c r="E30"/>
  <c r="G46"/>
  <c r="H46" s="1"/>
  <c r="E45"/>
  <c r="G45" s="1"/>
  <c r="H45" s="1"/>
  <c r="E44"/>
  <c r="G44" s="1"/>
  <c r="H44" s="1"/>
  <c r="E40"/>
  <c r="H7"/>
  <c r="G43"/>
  <c r="H43" s="1"/>
  <c r="G42"/>
  <c r="H42" s="1"/>
  <c r="E39"/>
  <c r="H6" l="1"/>
  <c r="E11" l="1"/>
  <c r="B12" i="2" l="1"/>
  <c r="B11"/>
  <c r="B10"/>
  <c r="B9"/>
  <c r="G15" i="1" l="1"/>
  <c r="H15" s="1"/>
  <c r="G16"/>
  <c r="H16" s="1"/>
  <c r="G17"/>
  <c r="H17" s="1"/>
  <c r="G18"/>
  <c r="H18" s="1"/>
  <c r="G19"/>
  <c r="H19" s="1"/>
  <c r="G20"/>
  <c r="H20" s="1"/>
  <c r="G21"/>
  <c r="H21" s="1"/>
  <c r="G22"/>
  <c r="H22" s="1"/>
  <c r="G23"/>
  <c r="H23" s="1"/>
  <c r="G14"/>
  <c r="H14" s="1"/>
  <c r="G33" l="1"/>
  <c r="H33" s="1"/>
  <c r="G32"/>
  <c r="H32" s="1"/>
  <c r="G31"/>
  <c r="H31" s="1"/>
  <c r="G30"/>
  <c r="H30" s="1"/>
  <c r="G40" l="1"/>
  <c r="H40" s="1"/>
  <c r="G41"/>
  <c r="G39"/>
  <c r="G38"/>
  <c r="H38" s="1"/>
  <c r="G24"/>
  <c r="H41" l="1"/>
  <c r="H24"/>
  <c r="I10" i="2" s="1"/>
  <c r="H39" i="1"/>
  <c r="E28"/>
  <c r="G28" s="1"/>
  <c r="H28" s="1"/>
  <c r="F37"/>
  <c r="G37" s="1"/>
  <c r="H37" s="1"/>
  <c r="F36"/>
  <c r="G36" s="1"/>
  <c r="H36" s="1"/>
  <c r="G11"/>
  <c r="H47" l="1"/>
  <c r="G47"/>
  <c r="G10" i="2"/>
  <c r="E10"/>
  <c r="H11" i="1"/>
  <c r="H12" s="1"/>
  <c r="I9" i="2" s="1"/>
  <c r="G12" i="1"/>
  <c r="E27"/>
  <c r="G27" s="1"/>
  <c r="H27" s="1"/>
  <c r="E26"/>
  <c r="G26" s="1"/>
  <c r="H26" s="1"/>
  <c r="I12" i="2" l="1"/>
  <c r="G12" s="1"/>
  <c r="G9"/>
  <c r="E9"/>
  <c r="H34" i="1"/>
  <c r="H48" s="1"/>
  <c r="G34"/>
  <c r="E12" i="2" l="1"/>
  <c r="I11"/>
  <c r="G11" l="1"/>
  <c r="G13" s="1"/>
  <c r="E11"/>
  <c r="E13" s="1"/>
  <c r="I14"/>
  <c r="H13" l="1"/>
  <c r="J11"/>
  <c r="J10"/>
  <c r="J9"/>
  <c r="J12"/>
  <c r="E14"/>
  <c r="G14" s="1"/>
  <c r="F13"/>
  <c r="F14" s="1"/>
  <c r="H14" l="1"/>
  <c r="J13"/>
</calcChain>
</file>

<file path=xl/sharedStrings.xml><?xml version="1.0" encoding="utf-8"?>
<sst xmlns="http://schemas.openxmlformats.org/spreadsheetml/2006/main" count="157" uniqueCount="113">
  <si>
    <t>PLANILHA DE ORÇAMENTO ESTIMATIVO</t>
  </si>
  <si>
    <t>BDI</t>
  </si>
  <si>
    <t>ITEM</t>
  </si>
  <si>
    <t xml:space="preserve">CÓDIGO (SINAPI) </t>
  </si>
  <si>
    <t>DISCRIMINAÇÃO</t>
  </si>
  <si>
    <t>CUSTO UNITÁRIO</t>
  </si>
  <si>
    <t>VALOR TOTAL</t>
  </si>
  <si>
    <t>VALOR TOTAL C/ BDI</t>
  </si>
  <si>
    <t>und</t>
  </si>
  <si>
    <t>m²</t>
  </si>
  <si>
    <t>SUBTOTAL</t>
  </si>
  <si>
    <t>2.0</t>
  </si>
  <si>
    <t>2.1</t>
  </si>
  <si>
    <t>PINTURA</t>
  </si>
  <si>
    <t>ILUMINAÇÃO</t>
  </si>
  <si>
    <t>Refletores led 200w branco frio- 18.000 lumens-instalado</t>
  </si>
  <si>
    <t>1.0</t>
  </si>
  <si>
    <t>PISO</t>
  </si>
  <si>
    <t>1.1</t>
  </si>
  <si>
    <t>Lastro de brita (e=5cm), compactado</t>
  </si>
  <si>
    <t>m³</t>
  </si>
  <si>
    <t>Armação em tela de aço soldada nervurada Q-92, aço CA-60, 4,2mm, malha 15x15cm</t>
  </si>
  <si>
    <t>Piso em concreto 20 mpa preparo mecanico, espessura 7cm, incluso juntas de dilatação em poliuretano 2x2m</t>
  </si>
  <si>
    <t>3.0</t>
  </si>
  <si>
    <t>3.1</t>
  </si>
  <si>
    <t>3.2</t>
  </si>
  <si>
    <t>3.3</t>
  </si>
  <si>
    <t>m</t>
  </si>
  <si>
    <t>4.0</t>
  </si>
  <si>
    <t>4.2</t>
  </si>
  <si>
    <t>Mercado</t>
  </si>
  <si>
    <t xml:space="preserve">  </t>
  </si>
  <si>
    <t>ALAMBRADO E TELAS</t>
  </si>
  <si>
    <t>MERCADO</t>
  </si>
  <si>
    <t>Montantes verticais em tubo de ferro galvanizados com bitola de 2.1/2” (duas polegadas e meia) com espessura da parede do tubo de 1,25mm (mínimo) chumbados em concreto com profundidade mínima do tubo de 0,90 cm, com aplicação de anticorrosivo, e pintura esmalte sintético brilhante cor verde. Distancias e alturas conforme projeto. (h=7,00+0,90m)</t>
  </si>
  <si>
    <t>4.3</t>
  </si>
  <si>
    <t>4.4</t>
  </si>
  <si>
    <t>Dimensões Alambrado</t>
  </si>
  <si>
    <t>Dimensões Quadra</t>
  </si>
  <si>
    <t>Montantes horizontais: iniciando com 0,05 (cinco centímetros) de altura da viga, corridos em toda extensão da quadra, fixar tubo de ferro galvanizados com bitola de 2” (duas polegadas) com espessura da parede do tubo de 1,25mm (mínimo), e montante superior horizontal  na altura de 7 metros,  corridos em toda extensão da quadra, com aplicação de anticorrosivo, e pintura esmalte sintético brilhante cor verde. Distancias e alturas conforme projeto.</t>
  </si>
  <si>
    <t>Portao de abrir em ferro, pintado na cor verde</t>
  </si>
  <si>
    <t>Tela metalica de arame galvanizado revestido em PVC verde malha 7, bwg 12,  e fixada nas extremidades dos tubos através amarração com arame galvanizado, revestido em PVC verde- altura 4,0m</t>
  </si>
  <si>
    <t>74007/001</t>
  </si>
  <si>
    <t>Forma tabua p/ concreto em fundação c/ reaproveitamento 10x.</t>
  </si>
  <si>
    <t>Corte e dobra de aço CA-60, diâmetro de 5.0 mm</t>
  </si>
  <si>
    <t>kg</t>
  </si>
  <si>
    <t>Corte e dobra de aço ca-50, diâmetro de 8.0 mm</t>
  </si>
  <si>
    <t>Concreto fck=15mpa, traço 1:3, 4:3,5 (cimento/areia/bruta1) - preparo mecanico com betoneira 400L.</t>
  </si>
  <si>
    <t>Conjunto para futsal com traves oficiais de 3,00X 2,00 m em tudo de aço galvanizado 3" com requadro em tubo de 1", pintura em primer com tinta esmalte sinetico e redes de polietileno fio 4mm</t>
  </si>
  <si>
    <t>3.4</t>
  </si>
  <si>
    <t>4.1</t>
  </si>
  <si>
    <t>4.5</t>
  </si>
  <si>
    <t>4.6</t>
  </si>
  <si>
    <t>QUANT</t>
  </si>
  <si>
    <t>UNID</t>
  </si>
  <si>
    <t>2.2</t>
  </si>
  <si>
    <t>2.3</t>
  </si>
  <si>
    <t>Poste de concreto h= 8,00m - fornecimento e colocação</t>
  </si>
  <si>
    <t>Cruzeta para 4 refletores- comprimeno 2,10 m</t>
  </si>
  <si>
    <t>Disjuntor termomagnético monopólar padrão nena</t>
  </si>
  <si>
    <t>Cabo de cobre flexível isolado, 2,5mm², anti-chama</t>
  </si>
  <si>
    <t>Eletroduto PVC flexível corrugado 32mm, reforçado, cor laranja, DE 32mm</t>
  </si>
  <si>
    <t>2.4</t>
  </si>
  <si>
    <t>2.5</t>
  </si>
  <si>
    <t>74130/001</t>
  </si>
  <si>
    <t>Eletroduto rígido roscável, PVC DN 25mm (3/4")- fornecimento e instalação</t>
  </si>
  <si>
    <t>Escavação mecanica campo aberto em solo exceto rocha</t>
  </si>
  <si>
    <t>2.6</t>
  </si>
  <si>
    <t>2.7</t>
  </si>
  <si>
    <t>2.8</t>
  </si>
  <si>
    <t>2.9</t>
  </si>
  <si>
    <t>Haste copperweld 5/8x 3,0m com conector</t>
  </si>
  <si>
    <t>Caixa de passagem diam. 30 cm, com tampa de concreto</t>
  </si>
  <si>
    <t xml:space="preserve">PLANILHA DE CRONOGRAMA FÍSICO-FINANCEIRO </t>
  </si>
  <si>
    <t>MUNICÍPIO: CAMPO ALEGRE</t>
  </si>
  <si>
    <t>PERÍODO</t>
  </si>
  <si>
    <t>TOTAL</t>
  </si>
  <si>
    <t>Mês 01</t>
  </si>
  <si>
    <t>Mês 02</t>
  </si>
  <si>
    <t>R$</t>
  </si>
  <si>
    <t>%</t>
  </si>
  <si>
    <t>TOTAL NO MÊS (SIMPLES)</t>
  </si>
  <si>
    <t>TOTAL NO MÊS (ACUMULADO)</t>
  </si>
  <si>
    <t>NOME E Nº CREA DO RESPONSÁVEL TÉCNICO:                          Bruno Seefeld   CREA-SC -   114853-4</t>
  </si>
  <si>
    <t>Viga Baldrame</t>
  </si>
  <si>
    <t>3.4.1</t>
  </si>
  <si>
    <t>3.4.2</t>
  </si>
  <si>
    <t>3.4.3</t>
  </si>
  <si>
    <t>3.4.4</t>
  </si>
  <si>
    <t>Pintura acrilica, duas demão - conforme projeto</t>
  </si>
  <si>
    <t>Tela em poliester para a cobertura, malha 12 e fio 2, cor verde, com cabos de aço para sustentação (10 unidades c/ 20,00m)</t>
  </si>
  <si>
    <t>20x38</t>
  </si>
  <si>
    <t>Construção Quadra esportiva - Comunidade da Bela Vista</t>
  </si>
  <si>
    <t>PROJETO:</t>
  </si>
  <si>
    <t xml:space="preserve">LOCALIZAÇÃO: </t>
  </si>
  <si>
    <t>Rua das Palmeiras - Bairro Cascatas</t>
  </si>
  <si>
    <t xml:space="preserve">MUNICÍPIO: </t>
  </si>
  <si>
    <t>CAMPO ALEGRE</t>
  </si>
  <si>
    <t>18x36</t>
  </si>
  <si>
    <t>4.7</t>
  </si>
  <si>
    <t>Conjunto para quadra de vôlei com postes removíveis, em tubo de aço galvanizado 3", h = 255 cm, pintura em tinta esmalte sintético, rede de nylon com 2 mm, malha 10 x 10 cm e antenas oficiais em fibra de vidro</t>
  </si>
  <si>
    <t>92270 + 94964 + 92760</t>
  </si>
  <si>
    <t>Banco em concreto - Banco de reservas 6,15x0,40x0,07m com 3 apoios de concreto 0,40x0,40x0,6m</t>
  </si>
  <si>
    <t>4.8</t>
  </si>
  <si>
    <t xml:space="preserve"> </t>
  </si>
  <si>
    <t>PROJETO: Construção Quadra esportiva - Comunidade Bela Vista</t>
  </si>
  <si>
    <t>LOCALIZAÇÃO: Rua das Palmeiras- Bairro Cascatas</t>
  </si>
  <si>
    <t>4.9</t>
  </si>
  <si>
    <t>4.10</t>
  </si>
  <si>
    <t>Montantes verticais em tubo de ferro galvanizados com bitola de 2.1/2” (duas polegadas e meia) com espessura da parede do tubo de 1,25mm (mínimo) chumbados em concreto com profundidade mínima do tubo de 0,90 cm, com aplicação de anticorrosivo, e pintura esmalte sintético brilhante cor verde. Distancias e alturas conf  orme projeto. (h=1,80+0,90m)</t>
  </si>
  <si>
    <t>Tela metalica de arame galvanizado revestido em PVC verde malha 7, bwg 12- altura 1,80m</t>
  </si>
  <si>
    <t>4.11</t>
  </si>
  <si>
    <t>Demolição de muro, de forma manual, sem aproveitamento</t>
  </si>
</sst>
</file>

<file path=xl/styles.xml><?xml version="1.0" encoding="utf-8"?>
<styleSheet xmlns="http://schemas.openxmlformats.org/spreadsheetml/2006/main">
  <numFmts count="8">
    <numFmt numFmtId="8" formatCode="&quot;R$&quot;\ #,##0.00;[Red]\-&quot;R$&quot;\ #,##0.00"/>
    <numFmt numFmtId="44" formatCode="_-&quot;R$&quot;\ * #,##0.00_-;\-&quot;R$&quot;\ * #,##0.00_-;_-&quot;R$&quot;\ * &quot;-&quot;??_-;_-@_-"/>
    <numFmt numFmtId="43" formatCode="_-* #,##0.00_-;\-* #,##0.00_-;_-* &quot;-&quot;??_-;_-@_-"/>
    <numFmt numFmtId="164" formatCode="0.0%"/>
    <numFmt numFmtId="165" formatCode="_(* #,##0.00_);_(* \(#,##0.00\);_(* &quot;-&quot;??_);_(@_)"/>
    <numFmt numFmtId="166" formatCode="_(&quot;R$ &quot;* #,##0.00_);_(&quot;R$ &quot;* \(#,##0.00\);_(&quot;R$ &quot;* &quot;-&quot;??_);_(@_)"/>
    <numFmt numFmtId="167" formatCode="&quot;R$&quot;\ #,##0.00"/>
    <numFmt numFmtId="168" formatCode="0.0"/>
  </numFmts>
  <fonts count="14">
    <font>
      <sz val="11"/>
      <color theme="1"/>
      <name val="Calibri"/>
      <family val="2"/>
      <scheme val="minor"/>
    </font>
    <font>
      <sz val="11"/>
      <color theme="1"/>
      <name val="Calibri"/>
      <family val="2"/>
      <scheme val="minor"/>
    </font>
    <font>
      <b/>
      <sz val="10"/>
      <name val="Arial"/>
      <family val="2"/>
    </font>
    <font>
      <sz val="10"/>
      <name val="Arial"/>
      <family val="2"/>
    </font>
    <font>
      <sz val="11"/>
      <name val="Calibri"/>
      <family val="2"/>
      <scheme val="minor"/>
    </font>
    <font>
      <sz val="9"/>
      <name val="Calibri"/>
      <family val="2"/>
      <scheme val="minor"/>
    </font>
    <font>
      <b/>
      <sz val="9"/>
      <name val="Calibri"/>
      <family val="2"/>
      <scheme val="minor"/>
    </font>
    <font>
      <b/>
      <sz val="12"/>
      <color indexed="8"/>
      <name val="Arial"/>
      <family val="2"/>
    </font>
    <font>
      <b/>
      <sz val="16"/>
      <color indexed="8"/>
      <name val="Arial"/>
      <family val="2"/>
    </font>
    <font>
      <b/>
      <sz val="9"/>
      <color indexed="8"/>
      <name val="Arial"/>
      <family val="2"/>
    </font>
    <font>
      <b/>
      <sz val="8"/>
      <color indexed="8"/>
      <name val="Arial"/>
      <family val="2"/>
    </font>
    <font>
      <b/>
      <sz val="10"/>
      <color indexed="8"/>
      <name val="Arial"/>
      <family val="2"/>
    </font>
    <font>
      <sz val="10"/>
      <color indexed="8"/>
      <name val="Arial"/>
      <family val="2"/>
    </font>
    <font>
      <sz val="9"/>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34998626667073579"/>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5" fontId="3" fillId="0" borderId="0" applyFont="0" applyFill="0" applyBorder="0" applyAlignment="0" applyProtection="0"/>
  </cellStyleXfs>
  <cellXfs count="204">
    <xf numFmtId="0" fontId="0" fillId="0" borderId="0" xfId="0"/>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14"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66" fontId="3" fillId="0" borderId="0" xfId="2" applyNumberFormat="1" applyFont="1" applyFill="1" applyBorder="1" applyAlignment="1">
      <alignment horizontal="center" vertical="center" wrapText="1"/>
    </xf>
    <xf numFmtId="166" fontId="2" fillId="0" borderId="0"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43" fontId="3" fillId="0" borderId="0" xfId="0" applyNumberFormat="1" applyFont="1" applyFill="1" applyBorder="1" applyAlignment="1">
      <alignment horizontal="center" vertical="center" wrapText="1"/>
    </xf>
    <xf numFmtId="1" fontId="3" fillId="0" borderId="0" xfId="2" applyNumberFormat="1" applyFont="1" applyFill="1" applyBorder="1" applyAlignment="1">
      <alignment vertical="center"/>
    </xf>
    <xf numFmtId="8" fontId="3" fillId="0" borderId="0" xfId="0" applyNumberFormat="1" applyFont="1" applyFill="1" applyBorder="1" applyAlignment="1">
      <alignment horizontal="center" vertical="center"/>
    </xf>
    <xf numFmtId="0" fontId="3" fillId="0" borderId="0" xfId="0" applyFont="1" applyFill="1" applyBorder="1" applyAlignment="1">
      <alignment horizontal="justify" vertical="center" wrapText="1"/>
    </xf>
    <xf numFmtId="2" fontId="3" fillId="0" borderId="0" xfId="1" applyNumberFormat="1" applyFont="1" applyFill="1" applyBorder="1" applyAlignment="1" applyProtection="1">
      <alignment horizontal="center" vertical="center" wrapText="1"/>
    </xf>
    <xf numFmtId="0" fontId="2" fillId="0" borderId="13" xfId="0" applyFont="1" applyBorder="1" applyAlignment="1">
      <alignment vertical="center"/>
    </xf>
    <xf numFmtId="0" fontId="4" fillId="0" borderId="0" xfId="0" applyFont="1"/>
    <xf numFmtId="0" fontId="5" fillId="4" borderId="5" xfId="0"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2" fontId="6" fillId="4" borderId="5" xfId="0" applyNumberFormat="1" applyFont="1" applyFill="1" applyBorder="1" applyAlignment="1">
      <alignment horizontal="left" vertical="center" wrapText="1"/>
    </xf>
    <xf numFmtId="166" fontId="5" fillId="4" borderId="5" xfId="2" applyNumberFormat="1" applyFont="1" applyFill="1" applyBorder="1" applyAlignment="1">
      <alignment horizontal="center" vertical="center" wrapText="1"/>
    </xf>
    <xf numFmtId="166" fontId="6" fillId="4" borderId="5" xfId="2" applyNumberFormat="1" applyFont="1" applyFill="1" applyBorder="1" applyAlignment="1">
      <alignment horizontal="center" vertical="center" wrapText="1"/>
    </xf>
    <xf numFmtId="0" fontId="5" fillId="4" borderId="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5" xfId="0" applyFont="1" applyFill="1" applyBorder="1" applyAlignment="1">
      <alignment horizontal="center" vertical="center" wrapText="1"/>
    </xf>
    <xf numFmtId="0" fontId="5" fillId="4" borderId="5" xfId="1" applyNumberFormat="1"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166" fontId="6" fillId="4" borderId="5" xfId="2" applyNumberFormat="1" applyFont="1" applyFill="1" applyBorder="1" applyAlignment="1">
      <alignment horizontal="center" vertical="center"/>
    </xf>
    <xf numFmtId="0" fontId="6" fillId="4" borderId="5"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4" fillId="0" borderId="0" xfId="0" applyFont="1" applyFill="1"/>
    <xf numFmtId="0" fontId="5" fillId="0" borderId="5" xfId="0" applyFont="1" applyFill="1" applyBorder="1" applyAlignment="1">
      <alignment horizontal="left" vertical="center" wrapText="1"/>
    </xf>
    <xf numFmtId="165" fontId="5" fillId="0" borderId="5" xfId="1" applyNumberFormat="1" applyFont="1" applyFill="1" applyBorder="1" applyAlignment="1">
      <alignment horizontal="center" vertical="center"/>
    </xf>
    <xf numFmtId="2" fontId="5" fillId="0" borderId="5" xfId="1" applyNumberFormat="1" applyFont="1" applyFill="1" applyBorder="1" applyAlignment="1" applyProtection="1">
      <alignment horizontal="center" vertical="center" wrapText="1"/>
    </xf>
    <xf numFmtId="0" fontId="5" fillId="3" borderId="5" xfId="0" applyFont="1" applyFill="1" applyBorder="1" applyAlignment="1">
      <alignment horizontal="center" vertical="center" wrapText="1"/>
    </xf>
    <xf numFmtId="167" fontId="5" fillId="0" borderId="5" xfId="0" applyNumberFormat="1" applyFont="1" applyFill="1" applyBorder="1" applyAlignment="1">
      <alignment horizontal="center" vertical="center"/>
    </xf>
    <xf numFmtId="1" fontId="5" fillId="0" borderId="5" xfId="2" applyNumberFormat="1" applyFont="1" applyFill="1" applyBorder="1" applyAlignment="1">
      <alignment vertical="center"/>
    </xf>
    <xf numFmtId="0" fontId="5" fillId="0" borderId="5" xfId="0" applyNumberFormat="1" applyFont="1" applyFill="1" applyBorder="1" applyAlignment="1">
      <alignment horizontal="center" vertical="center" wrapText="1"/>
    </xf>
    <xf numFmtId="4" fontId="5" fillId="0" borderId="5" xfId="5" applyNumberFormat="1" applyFont="1"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2" fontId="4" fillId="0" borderId="0" xfId="1" applyNumberFormat="1" applyFont="1" applyFill="1" applyBorder="1" applyAlignment="1" applyProtection="1">
      <alignment horizontal="center" vertical="center" wrapText="1"/>
    </xf>
    <xf numFmtId="44" fontId="9" fillId="0" borderId="19" xfId="2" applyFont="1" applyBorder="1" applyAlignment="1">
      <alignment horizontal="left" vertical="top" wrapText="1"/>
    </xf>
    <xf numFmtId="0" fontId="9" fillId="0" borderId="20" xfId="0" applyFont="1" applyBorder="1" applyAlignment="1">
      <alignment horizontal="left" vertical="top" wrapText="1"/>
    </xf>
    <xf numFmtId="44" fontId="9" fillId="0" borderId="12" xfId="2" applyFont="1" applyBorder="1" applyAlignment="1">
      <alignment horizontal="left" vertical="top" wrapText="1"/>
    </xf>
    <xf numFmtId="0" fontId="9" fillId="0" borderId="22" xfId="0" applyFont="1" applyBorder="1" applyAlignment="1">
      <alignment horizontal="left" vertical="top" wrapText="1"/>
    </xf>
    <xf numFmtId="0" fontId="7" fillId="0" borderId="7" xfId="0" applyFont="1" applyBorder="1" applyAlignment="1">
      <alignment horizontal="left" vertical="center"/>
    </xf>
    <xf numFmtId="44" fontId="11" fillId="2" borderId="5" xfId="2"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3" fillId="0" borderId="4" xfId="0" applyFont="1" applyBorder="1" applyAlignment="1">
      <alignment horizontal="center" vertical="top"/>
    </xf>
    <xf numFmtId="44" fontId="12" fillId="0" borderId="5" xfId="2" applyFont="1" applyBorder="1" applyAlignment="1">
      <alignment horizontal="center" vertical="center" wrapText="1"/>
    </xf>
    <xf numFmtId="9" fontId="12" fillId="0" borderId="5" xfId="1" applyNumberFormat="1" applyFont="1" applyBorder="1" applyAlignment="1">
      <alignment horizontal="center" vertical="center" wrapText="1"/>
    </xf>
    <xf numFmtId="44" fontId="12" fillId="2" borderId="5" xfId="2" applyFont="1" applyFill="1" applyBorder="1" applyAlignment="1">
      <alignment horizontal="center" vertical="center" wrapText="1"/>
    </xf>
    <xf numFmtId="10" fontId="12" fillId="2" borderId="6" xfId="1" applyNumberFormat="1" applyFont="1" applyFill="1" applyBorder="1" applyAlignment="1">
      <alignment horizontal="center" vertical="center" wrapText="1"/>
    </xf>
    <xf numFmtId="10" fontId="12" fillId="2" borderId="5" xfId="0" applyNumberFormat="1" applyFont="1" applyFill="1" applyBorder="1" applyAlignment="1">
      <alignment vertical="center" wrapText="1"/>
    </xf>
    <xf numFmtId="44" fontId="12" fillId="2" borderId="26" xfId="2" applyFont="1" applyFill="1" applyBorder="1" applyAlignment="1">
      <alignment horizontal="right" vertical="center" wrapText="1"/>
    </xf>
    <xf numFmtId="10" fontId="12" fillId="2" borderId="27" xfId="1" applyNumberFormat="1" applyFont="1" applyFill="1" applyBorder="1" applyAlignment="1">
      <alignment horizontal="center" vertical="center" wrapText="1"/>
    </xf>
    <xf numFmtId="44" fontId="12" fillId="2" borderId="29" xfId="2" applyFont="1" applyFill="1" applyBorder="1" applyAlignment="1">
      <alignment horizontal="center" vertical="center" wrapText="1"/>
    </xf>
    <xf numFmtId="10" fontId="12" fillId="2" borderId="28" xfId="0" applyNumberFormat="1" applyFont="1" applyFill="1" applyBorder="1" applyAlignment="1">
      <alignment vertical="center" wrapText="1"/>
    </xf>
    <xf numFmtId="44" fontId="12" fillId="2" borderId="28" xfId="2" applyFont="1" applyFill="1" applyBorder="1" applyAlignment="1">
      <alignment horizontal="center" vertical="center" wrapText="1"/>
    </xf>
    <xf numFmtId="10" fontId="12" fillId="2" borderId="5" xfId="0" applyNumberFormat="1" applyFont="1" applyFill="1" applyBorder="1" applyAlignment="1">
      <alignment horizontal="right" vertical="center" wrapText="1"/>
    </xf>
    <xf numFmtId="44" fontId="12" fillId="2" borderId="27" xfId="2" applyFont="1" applyFill="1" applyBorder="1" applyAlignment="1">
      <alignment horizontal="right" vertical="center" wrapText="1"/>
    </xf>
    <xf numFmtId="39" fontId="12" fillId="2" borderId="20" xfId="1" applyNumberFormat="1" applyFont="1" applyFill="1" applyBorder="1" applyAlignment="1">
      <alignment horizontal="right" vertical="center" wrapText="1"/>
    </xf>
    <xf numFmtId="0" fontId="5" fillId="3" borderId="5" xfId="0" applyFont="1" applyFill="1" applyBorder="1" applyAlignment="1">
      <alignment horizontal="center" vertical="center"/>
    </xf>
    <xf numFmtId="0" fontId="5" fillId="3" borderId="5" xfId="0" applyFont="1" applyFill="1" applyBorder="1" applyAlignment="1">
      <alignment vertical="center"/>
    </xf>
    <xf numFmtId="165" fontId="5" fillId="3" borderId="5" xfId="1" applyNumberFormat="1" applyFont="1" applyFill="1" applyBorder="1" applyAlignment="1">
      <alignment horizontal="center" vertical="center"/>
    </xf>
    <xf numFmtId="0" fontId="2" fillId="0" borderId="33" xfId="0" applyFont="1" applyBorder="1" applyAlignment="1">
      <alignment horizontal="left" vertical="center" wrapText="1"/>
    </xf>
    <xf numFmtId="0" fontId="4" fillId="0" borderId="0" xfId="0" applyFont="1" applyBorder="1"/>
    <xf numFmtId="0" fontId="2" fillId="0" borderId="21" xfId="0" applyFont="1" applyBorder="1" applyAlignment="1">
      <alignment vertical="center"/>
    </xf>
    <xf numFmtId="2" fontId="2" fillId="6" borderId="6" xfId="0" applyNumberFormat="1" applyFont="1" applyFill="1" applyBorder="1" applyAlignment="1">
      <alignment horizontal="center" vertical="center"/>
    </xf>
    <xf numFmtId="2" fontId="6" fillId="4" borderId="4"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xf>
    <xf numFmtId="166" fontId="6" fillId="4" borderId="6" xfId="2" applyNumberFormat="1" applyFont="1" applyFill="1" applyBorder="1" applyAlignment="1">
      <alignment horizontal="center" vertical="center"/>
    </xf>
    <xf numFmtId="2" fontId="5" fillId="0" borderId="4"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166" fontId="6" fillId="5" borderId="28" xfId="2" applyNumberFormat="1" applyFont="1" applyFill="1" applyBorder="1" applyAlignment="1">
      <alignment horizontal="center" vertical="center" wrapText="1"/>
    </xf>
    <xf numFmtId="2" fontId="2" fillId="6" borderId="36" xfId="3" applyNumberFormat="1" applyFont="1" applyFill="1" applyBorder="1" applyAlignment="1">
      <alignment horizontal="center" vertical="center" wrapText="1"/>
    </xf>
    <xf numFmtId="0" fontId="2" fillId="0" borderId="28" xfId="0" applyFont="1" applyBorder="1" applyAlignment="1">
      <alignment horizontal="center" vertical="center" wrapText="1"/>
    </xf>
    <xf numFmtId="164" fontId="2" fillId="0" borderId="34" xfId="3" applyNumberFormat="1" applyFont="1" applyBorder="1" applyAlignment="1">
      <alignment horizontal="center" vertical="center" wrapText="1"/>
    </xf>
    <xf numFmtId="166" fontId="5" fillId="0" borderId="5" xfId="2" applyNumberFormat="1" applyFont="1" applyFill="1" applyBorder="1" applyAlignment="1">
      <alignment horizontal="center" vertical="center" wrapText="1"/>
    </xf>
    <xf numFmtId="44" fontId="5" fillId="4" borderId="5" xfId="2" applyFont="1" applyFill="1" applyBorder="1" applyAlignment="1" applyProtection="1">
      <alignment horizontal="center" vertical="center" wrapText="1"/>
    </xf>
    <xf numFmtId="44" fontId="5" fillId="0" borderId="5" xfId="2" applyFont="1" applyFill="1" applyBorder="1" applyAlignment="1" applyProtection="1">
      <alignment horizontal="center" vertical="center" wrapText="1"/>
    </xf>
    <xf numFmtId="0" fontId="4" fillId="0" borderId="0" xfId="0" applyFont="1" applyFill="1" applyBorder="1" applyAlignment="1">
      <alignment horizontal="center"/>
    </xf>
    <xf numFmtId="44" fontId="3" fillId="0" borderId="0" xfId="2" applyFont="1" applyFill="1" applyBorder="1" applyAlignment="1" applyProtection="1">
      <alignment horizontal="center" vertical="center" wrapText="1"/>
    </xf>
    <xf numFmtId="0" fontId="2" fillId="6" borderId="35" xfId="0" applyFont="1" applyFill="1" applyBorder="1" applyAlignment="1">
      <alignment horizontal="center" vertical="center" wrapText="1"/>
    </xf>
    <xf numFmtId="0" fontId="2" fillId="6" borderId="5" xfId="0" applyFont="1" applyFill="1" applyBorder="1" applyAlignment="1">
      <alignment horizontal="center" vertical="center"/>
    </xf>
    <xf numFmtId="44" fontId="4" fillId="0" borderId="0" xfId="2" applyFont="1" applyFill="1" applyBorder="1" applyAlignment="1" applyProtection="1">
      <alignment horizontal="center" vertical="center" wrapText="1"/>
    </xf>
    <xf numFmtId="166" fontId="6" fillId="4" borderId="6" xfId="2" applyNumberFormat="1" applyFont="1" applyFill="1" applyBorder="1" applyAlignment="1">
      <alignment horizontal="center" vertical="center" wrapText="1"/>
    </xf>
    <xf numFmtId="166" fontId="5" fillId="0" borderId="6" xfId="2"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166" fontId="6" fillId="5" borderId="34" xfId="2" applyNumberFormat="1" applyFont="1" applyFill="1" applyBorder="1" applyAlignment="1">
      <alignment horizontal="center" vertical="center" wrapText="1"/>
    </xf>
    <xf numFmtId="44" fontId="4" fillId="0" borderId="0" xfId="0" applyNumberFormat="1" applyFont="1" applyFill="1" applyBorder="1" applyAlignment="1">
      <alignment horizontal="center" vertical="center" wrapText="1"/>
    </xf>
    <xf numFmtId="0" fontId="4" fillId="0" borderId="0" xfId="0" applyFont="1" applyAlignment="1">
      <alignment horizontal="center"/>
    </xf>
    <xf numFmtId="2" fontId="5" fillId="0" borderId="4" xfId="0" applyNumberFormat="1" applyFont="1" applyFill="1" applyBorder="1" applyAlignment="1">
      <alignment horizontal="center" vertical="center" wrapText="1"/>
    </xf>
    <xf numFmtId="168" fontId="5" fillId="3" borderId="5" xfId="1" applyNumberFormat="1" applyFont="1" applyFill="1" applyBorder="1" applyAlignment="1" applyProtection="1">
      <alignment horizontal="center" vertical="center" wrapText="1"/>
    </xf>
    <xf numFmtId="44" fontId="5" fillId="3" borderId="5" xfId="2" applyFont="1" applyFill="1" applyBorder="1" applyAlignment="1" applyProtection="1">
      <alignment horizontal="center" vertical="center" wrapText="1"/>
    </xf>
    <xf numFmtId="0" fontId="5" fillId="0" borderId="5" xfId="1" applyNumberFormat="1" applyFont="1" applyFill="1" applyBorder="1" applyAlignment="1">
      <alignment horizontal="center" vertical="center" wrapText="1"/>
    </xf>
    <xf numFmtId="2" fontId="5" fillId="0" borderId="5" xfId="0" applyNumberFormat="1" applyFont="1" applyFill="1" applyBorder="1" applyAlignment="1">
      <alignment horizontal="left" vertical="center" wrapText="1"/>
    </xf>
    <xf numFmtId="2" fontId="5" fillId="0" borderId="5" xfId="0" applyNumberFormat="1" applyFont="1" applyFill="1" applyBorder="1" applyAlignment="1">
      <alignment horizontal="center" vertical="center" wrapText="1"/>
    </xf>
    <xf numFmtId="165" fontId="5" fillId="0" borderId="5" xfId="1" applyNumberFormat="1" applyFont="1" applyFill="1" applyBorder="1" applyAlignment="1">
      <alignment horizontal="center" vertical="center" wrapText="1"/>
    </xf>
    <xf numFmtId="0" fontId="6" fillId="0" borderId="5" xfId="0" applyFont="1" applyFill="1" applyBorder="1" applyAlignment="1">
      <alignment vertical="center"/>
    </xf>
    <xf numFmtId="2" fontId="5" fillId="0" borderId="5" xfId="0" applyNumberFormat="1" applyFont="1" applyFill="1" applyBorder="1" applyAlignment="1">
      <alignment horizontal="center" vertical="center"/>
    </xf>
    <xf numFmtId="166" fontId="5" fillId="0" borderId="5" xfId="2" applyNumberFormat="1" applyFont="1" applyFill="1" applyBorder="1" applyAlignment="1">
      <alignment horizontal="center" vertical="center"/>
    </xf>
    <xf numFmtId="166" fontId="5" fillId="0" borderId="6" xfId="2" applyNumberFormat="1" applyFont="1" applyFill="1" applyBorder="1" applyAlignment="1">
      <alignment horizontal="center" vertical="center"/>
    </xf>
    <xf numFmtId="0" fontId="5" fillId="3" borderId="5" xfId="0" applyFont="1" applyFill="1" applyBorder="1" applyAlignment="1">
      <alignment horizontal="left" vertical="center" wrapText="1"/>
    </xf>
    <xf numFmtId="0" fontId="5" fillId="0" borderId="4" xfId="0" applyFont="1" applyFill="1" applyBorder="1" applyAlignment="1">
      <alignment horizontal="center" vertical="center" wrapText="1"/>
    </xf>
    <xf numFmtId="2" fontId="5" fillId="0" borderId="5" xfId="1" applyNumberFormat="1" applyFont="1" applyFill="1" applyBorder="1" applyAlignment="1">
      <alignment horizontal="center" vertical="center" wrapText="1"/>
    </xf>
    <xf numFmtId="0" fontId="5" fillId="4" borderId="5" xfId="0" applyFont="1" applyFill="1" applyBorder="1"/>
    <xf numFmtId="0" fontId="6" fillId="4" borderId="5" xfId="0" applyFont="1" applyFill="1" applyBorder="1" applyAlignment="1">
      <alignment horizontal="left" vertical="center" wrapText="1"/>
    </xf>
    <xf numFmtId="0" fontId="6" fillId="4" borderId="5" xfId="0" applyFont="1" applyFill="1" applyBorder="1" applyAlignment="1">
      <alignment vertical="center" wrapText="1"/>
    </xf>
    <xf numFmtId="0" fontId="6" fillId="4" borderId="6" xfId="0" applyFont="1" applyFill="1" applyBorder="1" applyAlignment="1">
      <alignment horizontal="center" vertical="center" wrapText="1"/>
    </xf>
    <xf numFmtId="2" fontId="5" fillId="3" borderId="5" xfId="1" applyNumberFormat="1" applyFont="1" applyFill="1" applyBorder="1" applyAlignment="1" applyProtection="1">
      <alignment horizontal="center" vertical="center" wrapText="1"/>
    </xf>
    <xf numFmtId="2" fontId="5" fillId="4" borderId="5" xfId="1" applyNumberFormat="1" applyFont="1" applyFill="1" applyBorder="1" applyAlignment="1" applyProtection="1">
      <alignment horizontal="center" vertical="center" wrapText="1"/>
    </xf>
    <xf numFmtId="166" fontId="5" fillId="4" borderId="6" xfId="2" applyNumberFormat="1" applyFont="1" applyFill="1" applyBorder="1" applyAlignment="1">
      <alignment horizontal="center" vertical="center" wrapText="1"/>
    </xf>
    <xf numFmtId="44" fontId="5" fillId="3" borderId="5" xfId="2" applyFont="1" applyFill="1" applyBorder="1" applyAlignment="1" applyProtection="1">
      <alignment vertical="center" wrapText="1"/>
    </xf>
    <xf numFmtId="0" fontId="13" fillId="3" borderId="5" xfId="0" applyFont="1" applyFill="1" applyBorder="1" applyAlignment="1">
      <alignment horizontal="center" vertical="center" wrapText="1"/>
    </xf>
    <xf numFmtId="0" fontId="5" fillId="5" borderId="5" xfId="0" applyFont="1" applyFill="1" applyBorder="1"/>
    <xf numFmtId="0" fontId="4" fillId="5" borderId="5" xfId="0" applyFont="1" applyFill="1" applyBorder="1" applyAlignment="1">
      <alignment horizontal="center"/>
    </xf>
    <xf numFmtId="0" fontId="4" fillId="0" borderId="5" xfId="0" applyFont="1" applyBorder="1"/>
    <xf numFmtId="0" fontId="5" fillId="7" borderId="5" xfId="0" applyFont="1" applyFill="1" applyBorder="1" applyAlignment="1">
      <alignment horizontal="center"/>
    </xf>
    <xf numFmtId="44" fontId="5" fillId="7" borderId="5" xfId="0" applyNumberFormat="1" applyFont="1" applyFill="1" applyBorder="1" applyAlignment="1">
      <alignment horizontal="center"/>
    </xf>
    <xf numFmtId="166" fontId="5" fillId="7" borderId="5" xfId="0" applyNumberFormat="1" applyFont="1" applyFill="1" applyBorder="1" applyAlignment="1">
      <alignment horizontal="center"/>
    </xf>
    <xf numFmtId="0" fontId="5" fillId="0" borderId="9" xfId="0" applyFont="1" applyFill="1" applyBorder="1" applyAlignment="1">
      <alignment horizontal="justify" vertical="center" wrapText="1"/>
    </xf>
    <xf numFmtId="0" fontId="5" fillId="0" borderId="9" xfId="0" applyFont="1" applyBorder="1" applyAlignment="1">
      <alignment vertical="center" wrapText="1"/>
    </xf>
    <xf numFmtId="0" fontId="6" fillId="4" borderId="9" xfId="0" applyFont="1" applyFill="1" applyBorder="1" applyAlignment="1">
      <alignment vertical="center" wrapText="1"/>
    </xf>
    <xf numFmtId="0" fontId="5" fillId="0" borderId="9" xfId="0" applyFont="1" applyFill="1" applyBorder="1" applyAlignment="1">
      <alignment vertical="center" wrapText="1"/>
    </xf>
    <xf numFmtId="0" fontId="5" fillId="3" borderId="9" xfId="0" applyFont="1" applyFill="1" applyBorder="1" applyAlignment="1">
      <alignment vertical="center"/>
    </xf>
    <xf numFmtId="0" fontId="6" fillId="4" borderId="9" xfId="0" applyFont="1" applyFill="1" applyBorder="1" applyAlignment="1">
      <alignment horizontal="justify" vertical="center" wrapText="1"/>
    </xf>
    <xf numFmtId="0" fontId="5" fillId="0" borderId="9" xfId="0" applyFont="1" applyFill="1" applyBorder="1" applyAlignment="1">
      <alignment horizontal="left" vertical="center" wrapText="1"/>
    </xf>
    <xf numFmtId="0" fontId="5" fillId="3" borderId="9" xfId="0" applyFont="1" applyFill="1" applyBorder="1" applyAlignment="1">
      <alignment vertical="center" wrapText="1"/>
    </xf>
    <xf numFmtId="0" fontId="13" fillId="3" borderId="9" xfId="0" applyFont="1" applyFill="1" applyBorder="1" applyAlignment="1">
      <alignment horizontal="justify" vertical="center" wrapText="1"/>
    </xf>
    <xf numFmtId="0" fontId="5" fillId="0" borderId="39" xfId="0" applyFont="1" applyBorder="1" applyAlignment="1">
      <alignment vertical="center" wrapText="1"/>
    </xf>
    <xf numFmtId="0" fontId="4" fillId="0" borderId="9" xfId="0" applyFont="1" applyBorder="1"/>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5" borderId="9" xfId="0" applyFont="1" applyFill="1" applyBorder="1"/>
    <xf numFmtId="2" fontId="5" fillId="3" borderId="5" xfId="0" applyNumberFormat="1" applyFont="1" applyFill="1" applyBorder="1" applyAlignment="1">
      <alignment horizontal="center" vertical="center"/>
    </xf>
    <xf numFmtId="1" fontId="5" fillId="0" borderId="5" xfId="2" applyNumberFormat="1" applyFont="1" applyFill="1" applyBorder="1" applyAlignment="1">
      <alignment horizontal="center" vertical="center"/>
    </xf>
    <xf numFmtId="0" fontId="5" fillId="0" borderId="5"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9" xfId="0" applyFont="1" applyBorder="1" applyAlignment="1">
      <alignment vertical="center" wrapText="1"/>
    </xf>
    <xf numFmtId="0" fontId="3" fillId="0" borderId="6" xfId="0" applyFont="1" applyBorder="1" applyAlignment="1">
      <alignmen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0" xfId="0" applyFont="1" applyBorder="1" applyAlignment="1">
      <alignment horizontal="center"/>
    </xf>
    <xf numFmtId="0" fontId="4" fillId="0" borderId="0" xfId="0" applyFont="1" applyAlignment="1">
      <alignment horizont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6" borderId="35" xfId="0" applyFont="1" applyFill="1" applyBorder="1" applyAlignment="1">
      <alignment horizontal="left" vertical="center"/>
    </xf>
    <xf numFmtId="0" fontId="2" fillId="6" borderId="5" xfId="0" applyFont="1" applyFill="1" applyBorder="1" applyAlignment="1">
      <alignment horizontal="left" vertical="center"/>
    </xf>
    <xf numFmtId="0" fontId="11" fillId="2" borderId="5" xfId="0" applyFont="1" applyFill="1" applyBorder="1" applyAlignment="1">
      <alignment horizontal="center"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2" borderId="25" xfId="0" applyFont="1" applyFill="1" applyBorder="1" applyAlignment="1">
      <alignment horizontal="center"/>
    </xf>
    <xf numFmtId="0" fontId="2" fillId="2" borderId="8" xfId="0" applyFont="1" applyFill="1" applyBorder="1" applyAlignment="1">
      <alignment horizont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21" xfId="0" applyFont="1" applyBorder="1" applyAlignment="1">
      <alignment horizontal="left" vertical="top" wrapText="1"/>
    </xf>
    <xf numFmtId="0" fontId="7" fillId="0" borderId="13" xfId="0" applyFont="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8" xfId="0" applyBorder="1" applyAlignment="1"/>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12" xfId="0" applyFont="1" applyBorder="1" applyAlignment="1">
      <alignment horizontal="left" vertical="top" wrapText="1"/>
    </xf>
    <xf numFmtId="0" fontId="9" fillId="0" borderId="22" xfId="0" applyFont="1" applyBorder="1" applyAlignment="1">
      <alignment horizontal="left" vertical="top"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2" fontId="3" fillId="0" borderId="5" xfId="0" applyNumberFormat="1" applyFont="1" applyBorder="1" applyAlignment="1">
      <alignment horizontal="justify" vertical="top" wrapText="1"/>
    </xf>
    <xf numFmtId="0" fontId="3" fillId="0" borderId="5" xfId="0" applyFont="1" applyBorder="1" applyAlignment="1">
      <alignment vertical="top" wrapText="1"/>
    </xf>
    <xf numFmtId="0" fontId="3" fillId="0" borderId="5" xfId="0" applyFont="1" applyBorder="1" applyAlignment="1">
      <alignment horizontal="justify" vertical="top" wrapText="1"/>
    </xf>
    <xf numFmtId="0" fontId="10" fillId="2" borderId="4" xfId="0" applyFont="1" applyFill="1" applyBorder="1" applyAlignment="1">
      <alignment horizontal="center" vertical="center" textRotation="90" wrapText="1"/>
    </xf>
    <xf numFmtId="0" fontId="10" fillId="2" borderId="5" xfId="0" applyFont="1" applyFill="1" applyBorder="1" applyAlignment="1">
      <alignment horizontal="center" vertical="center" wrapText="1"/>
    </xf>
    <xf numFmtId="0" fontId="11" fillId="2" borderId="4" xfId="0" applyFont="1" applyFill="1" applyBorder="1" applyAlignment="1">
      <alignment horizontal="center" vertical="top" wrapText="1"/>
    </xf>
    <xf numFmtId="0" fontId="11" fillId="2" borderId="25"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28" xfId="0" applyFont="1" applyFill="1" applyBorder="1" applyAlignment="1">
      <alignment horizontal="center"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cellXfs>
  <cellStyles count="6">
    <cellStyle name="Moeda" xfId="2" builtinId="4"/>
    <cellStyle name="Normal" xfId="0" builtinId="0"/>
    <cellStyle name="Normal 2" xfId="4"/>
    <cellStyle name="Porcentagem" xfId="3" builtinId="5"/>
    <cellStyle name="Separador de milhares" xfId="1" builtinId="3"/>
    <cellStyle name="Separador de milhares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74"/>
  <sheetViews>
    <sheetView tabSelected="1" topLeftCell="A19" zoomScale="90" zoomScaleNormal="90" workbookViewId="0">
      <selection activeCell="E23" sqref="E23"/>
    </sheetView>
  </sheetViews>
  <sheetFormatPr defaultRowHeight="15"/>
  <cols>
    <col min="1" max="1" width="4.7109375" style="18" customWidth="1"/>
    <col min="2" max="2" width="8.5703125" style="18" customWidth="1"/>
    <col min="3" max="3" width="49.42578125" style="18" customWidth="1"/>
    <col min="4" max="4" width="4.85546875" style="18" customWidth="1"/>
    <col min="5" max="5" width="7" style="18" customWidth="1"/>
    <col min="6" max="6" width="21.85546875" style="99" customWidth="1"/>
    <col min="7" max="7" width="13.5703125" style="99" customWidth="1"/>
    <col min="8" max="8" width="15.140625" style="99" customWidth="1"/>
    <col min="9" max="16384" width="9.140625" style="18"/>
  </cols>
  <sheetData>
    <row r="1" spans="1:10">
      <c r="A1" s="146" t="s">
        <v>0</v>
      </c>
      <c r="B1" s="147"/>
      <c r="C1" s="147"/>
      <c r="D1" s="147"/>
      <c r="E1" s="147"/>
      <c r="F1" s="147"/>
      <c r="G1" s="148"/>
      <c r="H1" s="149"/>
    </row>
    <row r="2" spans="1:10" ht="15" customHeight="1">
      <c r="A2" s="152" t="s">
        <v>96</v>
      </c>
      <c r="B2" s="153"/>
      <c r="C2" s="154" t="s">
        <v>97</v>
      </c>
      <c r="D2" s="154"/>
      <c r="E2" s="154"/>
      <c r="F2" s="154"/>
      <c r="G2" s="158"/>
      <c r="H2" s="159"/>
    </row>
    <row r="3" spans="1:10" ht="15" customHeight="1">
      <c r="A3" s="152" t="s">
        <v>94</v>
      </c>
      <c r="B3" s="153"/>
      <c r="C3" s="154" t="s">
        <v>95</v>
      </c>
      <c r="D3" s="154"/>
      <c r="E3" s="154"/>
      <c r="F3" s="154"/>
      <c r="G3" s="158"/>
      <c r="H3" s="159"/>
    </row>
    <row r="4" spans="1:10" ht="15" customHeight="1">
      <c r="A4" s="152" t="s">
        <v>93</v>
      </c>
      <c r="B4" s="153"/>
      <c r="C4" s="154" t="s">
        <v>92</v>
      </c>
      <c r="D4" s="154"/>
      <c r="E4" s="154"/>
      <c r="F4" s="154"/>
      <c r="G4" s="150"/>
      <c r="H4" s="151"/>
    </row>
    <row r="5" spans="1:10" ht="15.75" thickBot="1">
      <c r="A5" s="155"/>
      <c r="B5" s="156"/>
      <c r="C5" s="156"/>
      <c r="D5" s="156"/>
      <c r="E5" s="156"/>
      <c r="F5" s="157"/>
      <c r="G5" s="84" t="s">
        <v>1</v>
      </c>
      <c r="H5" s="85">
        <v>0.20499999999999999</v>
      </c>
    </row>
    <row r="6" spans="1:10">
      <c r="A6" s="73"/>
      <c r="B6" s="74"/>
      <c r="C6" s="4">
        <v>43865</v>
      </c>
      <c r="D6" s="5"/>
      <c r="E6" s="165" t="s">
        <v>38</v>
      </c>
      <c r="F6" s="165"/>
      <c r="G6" s="91" t="s">
        <v>98</v>
      </c>
      <c r="H6" s="83">
        <f>18*36</f>
        <v>648</v>
      </c>
    </row>
    <row r="7" spans="1:10">
      <c r="A7" s="75"/>
      <c r="B7" s="17"/>
      <c r="C7" s="17"/>
      <c r="D7" s="17"/>
      <c r="E7" s="166" t="s">
        <v>37</v>
      </c>
      <c r="F7" s="166"/>
      <c r="G7" s="92" t="s">
        <v>91</v>
      </c>
      <c r="H7" s="76">
        <f>20*38 + (6.39*3)</f>
        <v>779.17</v>
      </c>
    </row>
    <row r="8" spans="1:10">
      <c r="A8" s="164" t="s">
        <v>2</v>
      </c>
      <c r="B8" s="162" t="s">
        <v>3</v>
      </c>
      <c r="C8" s="162" t="s">
        <v>4</v>
      </c>
      <c r="D8" s="162" t="s">
        <v>54</v>
      </c>
      <c r="E8" s="162" t="s">
        <v>53</v>
      </c>
      <c r="F8" s="162" t="s">
        <v>5</v>
      </c>
      <c r="G8" s="162" t="s">
        <v>6</v>
      </c>
      <c r="H8" s="163" t="s">
        <v>7</v>
      </c>
    </row>
    <row r="9" spans="1:10">
      <c r="A9" s="164"/>
      <c r="B9" s="162"/>
      <c r="C9" s="162"/>
      <c r="D9" s="162"/>
      <c r="E9" s="162"/>
      <c r="F9" s="162"/>
      <c r="G9" s="162"/>
      <c r="H9" s="163"/>
    </row>
    <row r="10" spans="1:10">
      <c r="A10" s="77" t="s">
        <v>16</v>
      </c>
      <c r="B10" s="20"/>
      <c r="C10" s="21" t="s">
        <v>13</v>
      </c>
      <c r="D10" s="20"/>
      <c r="E10" s="20"/>
      <c r="F10" s="22"/>
      <c r="G10" s="23"/>
      <c r="H10" s="94"/>
    </row>
    <row r="11" spans="1:10">
      <c r="A11" s="100" t="s">
        <v>18</v>
      </c>
      <c r="B11" s="28">
        <v>74245</v>
      </c>
      <c r="C11" s="29" t="s">
        <v>89</v>
      </c>
      <c r="D11" s="30" t="s">
        <v>9</v>
      </c>
      <c r="E11" s="101">
        <f>H6</f>
        <v>648</v>
      </c>
      <c r="F11" s="102">
        <v>14.56</v>
      </c>
      <c r="G11" s="86">
        <f>F11*E11</f>
        <v>9434.880000000001</v>
      </c>
      <c r="H11" s="95">
        <f>G11*$H$5+G11</f>
        <v>11369.030400000001</v>
      </c>
      <c r="I11" s="160"/>
      <c r="J11" s="161"/>
    </row>
    <row r="12" spans="1:10">
      <c r="A12" s="100"/>
      <c r="B12" s="103"/>
      <c r="C12" s="104"/>
      <c r="D12" s="105"/>
      <c r="E12" s="106"/>
      <c r="F12" s="23" t="s">
        <v>10</v>
      </c>
      <c r="G12" s="31">
        <f>SUM(G11)</f>
        <v>9434.880000000001</v>
      </c>
      <c r="H12" s="94">
        <f>SUM(H11)</f>
        <v>11369.030400000001</v>
      </c>
    </row>
    <row r="13" spans="1:10">
      <c r="A13" s="78" t="s">
        <v>11</v>
      </c>
      <c r="B13" s="24"/>
      <c r="C13" s="32" t="s">
        <v>14</v>
      </c>
      <c r="D13" s="32"/>
      <c r="E13" s="25"/>
      <c r="F13" s="31"/>
      <c r="G13" s="31"/>
      <c r="H13" s="79"/>
    </row>
    <row r="14" spans="1:10" s="35" customFormat="1">
      <c r="A14" s="80" t="s">
        <v>12</v>
      </c>
      <c r="B14" s="33" t="s">
        <v>30</v>
      </c>
      <c r="C14" s="34" t="s">
        <v>58</v>
      </c>
      <c r="D14" s="107" t="s">
        <v>8</v>
      </c>
      <c r="E14" s="108">
        <v>4</v>
      </c>
      <c r="F14" s="109">
        <v>95</v>
      </c>
      <c r="G14" s="109">
        <f>F14*E14</f>
        <v>380</v>
      </c>
      <c r="H14" s="110">
        <f>G14*H$5+G14</f>
        <v>457.9</v>
      </c>
    </row>
    <row r="15" spans="1:10">
      <c r="A15" s="80" t="s">
        <v>55</v>
      </c>
      <c r="B15" s="33" t="s">
        <v>30</v>
      </c>
      <c r="C15" s="111" t="s">
        <v>57</v>
      </c>
      <c r="D15" s="107" t="s">
        <v>8</v>
      </c>
      <c r="E15" s="108">
        <v>4</v>
      </c>
      <c r="F15" s="109">
        <v>420</v>
      </c>
      <c r="G15" s="109">
        <f t="shared" ref="G15:G23" si="0">F15*E15</f>
        <v>1680</v>
      </c>
      <c r="H15" s="110">
        <f t="shared" ref="H15:H23" si="1">G15*H$5+G15</f>
        <v>2024.4</v>
      </c>
    </row>
    <row r="16" spans="1:10">
      <c r="A16" s="80" t="s">
        <v>56</v>
      </c>
      <c r="B16" s="33" t="s">
        <v>64</v>
      </c>
      <c r="C16" s="111" t="s">
        <v>59</v>
      </c>
      <c r="D16" s="107" t="s">
        <v>8</v>
      </c>
      <c r="E16" s="108">
        <v>4</v>
      </c>
      <c r="F16" s="109">
        <v>16.59</v>
      </c>
      <c r="G16" s="109">
        <f t="shared" si="0"/>
        <v>66.36</v>
      </c>
      <c r="H16" s="110">
        <f t="shared" si="1"/>
        <v>79.963799999999992</v>
      </c>
    </row>
    <row r="17" spans="1:8">
      <c r="A17" s="80" t="s">
        <v>62</v>
      </c>
      <c r="B17" s="33">
        <v>91927</v>
      </c>
      <c r="C17" s="111" t="s">
        <v>60</v>
      </c>
      <c r="D17" s="107" t="s">
        <v>27</v>
      </c>
      <c r="E17" s="108">
        <v>392</v>
      </c>
      <c r="F17" s="109">
        <v>3.31</v>
      </c>
      <c r="G17" s="109">
        <f t="shared" si="0"/>
        <v>1297.52</v>
      </c>
      <c r="H17" s="110">
        <f t="shared" si="1"/>
        <v>1563.5116</v>
      </c>
    </row>
    <row r="18" spans="1:8" ht="24">
      <c r="A18" s="80" t="s">
        <v>63</v>
      </c>
      <c r="B18" s="33">
        <v>39243</v>
      </c>
      <c r="C18" s="111" t="s">
        <v>61</v>
      </c>
      <c r="D18" s="107" t="s">
        <v>27</v>
      </c>
      <c r="E18" s="108">
        <v>95</v>
      </c>
      <c r="F18" s="109">
        <v>3.51</v>
      </c>
      <c r="G18" s="109">
        <f t="shared" si="0"/>
        <v>333.45</v>
      </c>
      <c r="H18" s="110">
        <f t="shared" si="1"/>
        <v>401.80724999999995</v>
      </c>
    </row>
    <row r="19" spans="1:8" ht="24">
      <c r="A19" s="80" t="s">
        <v>67</v>
      </c>
      <c r="B19" s="33">
        <v>91867</v>
      </c>
      <c r="C19" s="111" t="s">
        <v>65</v>
      </c>
      <c r="D19" s="107" t="s">
        <v>27</v>
      </c>
      <c r="E19" s="108">
        <v>32</v>
      </c>
      <c r="F19" s="109">
        <v>6.82</v>
      </c>
      <c r="G19" s="109">
        <f t="shared" si="0"/>
        <v>218.24</v>
      </c>
      <c r="H19" s="110">
        <f t="shared" si="1"/>
        <v>262.97919999999999</v>
      </c>
    </row>
    <row r="20" spans="1:8">
      <c r="A20" s="80" t="s">
        <v>68</v>
      </c>
      <c r="B20" s="33">
        <v>79480</v>
      </c>
      <c r="C20" s="111" t="s">
        <v>66</v>
      </c>
      <c r="D20" s="107" t="s">
        <v>20</v>
      </c>
      <c r="E20" s="108">
        <v>22.8</v>
      </c>
      <c r="F20" s="109">
        <v>3.02</v>
      </c>
      <c r="G20" s="109">
        <f t="shared" si="0"/>
        <v>68.856000000000009</v>
      </c>
      <c r="H20" s="110">
        <f t="shared" si="1"/>
        <v>82.971480000000014</v>
      </c>
    </row>
    <row r="21" spans="1:8">
      <c r="A21" s="80" t="s">
        <v>69</v>
      </c>
      <c r="B21" s="33" t="s">
        <v>30</v>
      </c>
      <c r="C21" s="111" t="s">
        <v>72</v>
      </c>
      <c r="D21" s="107" t="s">
        <v>8</v>
      </c>
      <c r="E21" s="108">
        <v>5</v>
      </c>
      <c r="F21" s="109">
        <v>29.08</v>
      </c>
      <c r="G21" s="109">
        <f t="shared" si="0"/>
        <v>145.39999999999998</v>
      </c>
      <c r="H21" s="110">
        <f t="shared" si="1"/>
        <v>175.20699999999997</v>
      </c>
    </row>
    <row r="22" spans="1:8">
      <c r="A22" s="80" t="s">
        <v>70</v>
      </c>
      <c r="B22" s="33">
        <v>68069</v>
      </c>
      <c r="C22" s="111" t="s">
        <v>71</v>
      </c>
      <c r="D22" s="107" t="s">
        <v>8</v>
      </c>
      <c r="E22" s="108">
        <v>4</v>
      </c>
      <c r="F22" s="109">
        <v>47.58</v>
      </c>
      <c r="G22" s="109">
        <f t="shared" si="0"/>
        <v>190.32</v>
      </c>
      <c r="H22" s="110">
        <f t="shared" si="1"/>
        <v>229.3356</v>
      </c>
    </row>
    <row r="23" spans="1:8">
      <c r="A23" s="112" t="s">
        <v>70</v>
      </c>
      <c r="B23" s="30" t="s">
        <v>30</v>
      </c>
      <c r="C23" s="36" t="s">
        <v>15</v>
      </c>
      <c r="D23" s="30" t="s">
        <v>8</v>
      </c>
      <c r="E23" s="113">
        <v>16</v>
      </c>
      <c r="F23" s="86">
        <v>350</v>
      </c>
      <c r="G23" s="109">
        <f t="shared" si="0"/>
        <v>5600</v>
      </c>
      <c r="H23" s="110">
        <f t="shared" si="1"/>
        <v>6748</v>
      </c>
    </row>
    <row r="24" spans="1:8" ht="15" customHeight="1">
      <c r="A24" s="80"/>
      <c r="B24" s="33"/>
      <c r="C24" s="34"/>
      <c r="D24" s="34"/>
      <c r="E24" s="37"/>
      <c r="F24" s="25" t="s">
        <v>10</v>
      </c>
      <c r="G24" s="31">
        <f>SUM(G23)</f>
        <v>5600</v>
      </c>
      <c r="H24" s="79">
        <f>SUM(H14:H23)</f>
        <v>12026.075930000001</v>
      </c>
    </row>
    <row r="25" spans="1:8">
      <c r="A25" s="81" t="s">
        <v>23</v>
      </c>
      <c r="B25" s="114"/>
      <c r="C25" s="115" t="s">
        <v>17</v>
      </c>
      <c r="D25" s="116"/>
      <c r="E25" s="116"/>
      <c r="F25" s="26"/>
      <c r="G25" s="26"/>
      <c r="H25" s="117"/>
    </row>
    <row r="26" spans="1:8" ht="13.5" customHeight="1">
      <c r="A26" s="140" t="s">
        <v>24</v>
      </c>
      <c r="B26" s="141">
        <v>83668</v>
      </c>
      <c r="C26" s="29" t="s">
        <v>19</v>
      </c>
      <c r="D26" s="30" t="s">
        <v>20</v>
      </c>
      <c r="E26" s="101">
        <f>H7*0.05</f>
        <v>38.958500000000001</v>
      </c>
      <c r="F26" s="102">
        <v>109.51</v>
      </c>
      <c r="G26" s="88">
        <f>F26*E26</f>
        <v>4266.345335</v>
      </c>
      <c r="H26" s="95">
        <f>G26*$H$5+G26</f>
        <v>5140.9461286750002</v>
      </c>
    </row>
    <row r="27" spans="1:8" ht="27" customHeight="1">
      <c r="A27" s="28" t="s">
        <v>25</v>
      </c>
      <c r="B27" s="28">
        <v>85662</v>
      </c>
      <c r="C27" s="129" t="s">
        <v>21</v>
      </c>
      <c r="D27" s="30" t="s">
        <v>9</v>
      </c>
      <c r="E27" s="118">
        <f>H7</f>
        <v>779.17</v>
      </c>
      <c r="F27" s="102">
        <v>11.32</v>
      </c>
      <c r="G27" s="88">
        <f t="shared" ref="G27" si="2">F27*E27</f>
        <v>8820.2044000000005</v>
      </c>
      <c r="H27" s="95">
        <f t="shared" ref="H27" si="3">G27*$H$5+G27</f>
        <v>10628.346302</v>
      </c>
    </row>
    <row r="28" spans="1:8" ht="29.25" customHeight="1">
      <c r="A28" s="28" t="s">
        <v>26</v>
      </c>
      <c r="B28" s="28">
        <v>68325</v>
      </c>
      <c r="C28" s="130" t="s">
        <v>22</v>
      </c>
      <c r="D28" s="30" t="s">
        <v>9</v>
      </c>
      <c r="E28" s="118">
        <f>H7</f>
        <v>779.17</v>
      </c>
      <c r="F28" s="102">
        <v>44.99</v>
      </c>
      <c r="G28" s="88">
        <f>F28*E28</f>
        <v>35054.8583</v>
      </c>
      <c r="H28" s="95">
        <f>G28*$H$5+G28</f>
        <v>42241.104251500001</v>
      </c>
    </row>
    <row r="29" spans="1:8">
      <c r="A29" s="26" t="s">
        <v>49</v>
      </c>
      <c r="B29" s="19"/>
      <c r="C29" s="131" t="s">
        <v>84</v>
      </c>
      <c r="D29" s="19"/>
      <c r="E29" s="119"/>
      <c r="F29" s="87"/>
      <c r="G29" s="87"/>
      <c r="H29" s="120"/>
    </row>
    <row r="30" spans="1:8" ht="24" customHeight="1">
      <c r="A30" s="30" t="s">
        <v>85</v>
      </c>
      <c r="B30" s="30" t="s">
        <v>42</v>
      </c>
      <c r="C30" s="129" t="s">
        <v>43</v>
      </c>
      <c r="D30" s="30" t="s">
        <v>9</v>
      </c>
      <c r="E30" s="38">
        <f>(38*2+20*2+6.38*3+6+20)*(0.3+0.3+0.15)</f>
        <v>120.85499999999999</v>
      </c>
      <c r="F30" s="88">
        <v>24.5</v>
      </c>
      <c r="G30" s="88">
        <f t="shared" ref="G30:G32" si="4">E30*F30</f>
        <v>2960.9474999999998</v>
      </c>
      <c r="H30" s="95">
        <f t="shared" ref="H30:H32" si="5">G30*$H$5+G30</f>
        <v>3567.9417374999998</v>
      </c>
    </row>
    <row r="31" spans="1:8" ht="16.5" customHeight="1">
      <c r="A31" s="30" t="s">
        <v>86</v>
      </c>
      <c r="B31" s="30">
        <v>92791</v>
      </c>
      <c r="C31" s="132" t="s">
        <v>44</v>
      </c>
      <c r="D31" s="30" t="s">
        <v>45</v>
      </c>
      <c r="E31" s="38">
        <f>(162/0.2)*(0.1*2+0.25*2)*0.14</f>
        <v>79.38000000000001</v>
      </c>
      <c r="F31" s="88">
        <v>7.6</v>
      </c>
      <c r="G31" s="88">
        <f t="shared" si="4"/>
        <v>603.28800000000001</v>
      </c>
      <c r="H31" s="95">
        <f t="shared" si="5"/>
        <v>726.96204</v>
      </c>
    </row>
    <row r="32" spans="1:8" ht="15.75" customHeight="1">
      <c r="A32" s="30" t="s">
        <v>87</v>
      </c>
      <c r="B32" s="30">
        <v>92793</v>
      </c>
      <c r="C32" s="132" t="s">
        <v>46</v>
      </c>
      <c r="D32" s="30" t="s">
        <v>45</v>
      </c>
      <c r="E32" s="30">
        <f>162*4*0.39</f>
        <v>252.72</v>
      </c>
      <c r="F32" s="88">
        <v>7.25</v>
      </c>
      <c r="G32" s="88">
        <f t="shared" si="4"/>
        <v>1832.22</v>
      </c>
      <c r="H32" s="95">
        <f t="shared" si="5"/>
        <v>2207.8251</v>
      </c>
    </row>
    <row r="33" spans="1:13" ht="27" customHeight="1">
      <c r="A33" s="30" t="s">
        <v>88</v>
      </c>
      <c r="B33" s="30">
        <v>94963</v>
      </c>
      <c r="C33" s="129" t="s">
        <v>47</v>
      </c>
      <c r="D33" s="30" t="s">
        <v>20</v>
      </c>
      <c r="E33" s="38">
        <f>162*0.15*0.3</f>
        <v>7.29</v>
      </c>
      <c r="F33" s="88">
        <v>290.89999999999998</v>
      </c>
      <c r="G33" s="88">
        <f>E33*F33</f>
        <v>2120.6610000000001</v>
      </c>
      <c r="H33" s="95">
        <f>G33*$H$5+G33</f>
        <v>2555.3965050000002</v>
      </c>
    </row>
    <row r="34" spans="1:13">
      <c r="A34" s="143"/>
      <c r="B34" s="70"/>
      <c r="C34" s="133"/>
      <c r="D34" s="71"/>
      <c r="E34" s="72"/>
      <c r="F34" s="25" t="s">
        <v>10</v>
      </c>
      <c r="G34" s="31">
        <f>SUM(G26:G28)</f>
        <v>48141.408035</v>
      </c>
      <c r="H34" s="79">
        <f>SUM(H26:H33)</f>
        <v>67068.522064674995</v>
      </c>
    </row>
    <row r="35" spans="1:13">
      <c r="A35" s="26" t="s">
        <v>28</v>
      </c>
      <c r="B35" s="26"/>
      <c r="C35" s="134" t="s">
        <v>32</v>
      </c>
      <c r="D35" s="19"/>
      <c r="E35" s="27"/>
      <c r="F35" s="87"/>
      <c r="G35" s="87"/>
      <c r="H35" s="96"/>
    </row>
    <row r="36" spans="1:13" ht="76.5" customHeight="1">
      <c r="A36" s="28" t="s">
        <v>50</v>
      </c>
      <c r="B36" s="30" t="s">
        <v>33</v>
      </c>
      <c r="C36" s="135" t="s">
        <v>34</v>
      </c>
      <c r="D36" s="30" t="s">
        <v>27</v>
      </c>
      <c r="E36" s="38">
        <v>313</v>
      </c>
      <c r="F36" s="88">
        <f>12.92+4.84+4</f>
        <v>21.759999999999998</v>
      </c>
      <c r="G36" s="88">
        <f t="shared" ref="G36:G46" si="6">F36*E36</f>
        <v>6810.8799999999992</v>
      </c>
      <c r="H36" s="95">
        <f>G36*$H$5+G36</f>
        <v>8207.1103999999996</v>
      </c>
    </row>
    <row r="37" spans="1:13" ht="98.25" customHeight="1">
      <c r="A37" s="28" t="s">
        <v>29</v>
      </c>
      <c r="B37" s="28" t="s">
        <v>33</v>
      </c>
      <c r="C37" s="135" t="s">
        <v>39</v>
      </c>
      <c r="D37" s="30" t="s">
        <v>27</v>
      </c>
      <c r="E37" s="38">
        <v>255.2</v>
      </c>
      <c r="F37" s="88">
        <f>10.28+4.84+4</f>
        <v>19.119999999999997</v>
      </c>
      <c r="G37" s="88">
        <f t="shared" si="6"/>
        <v>4879.4239999999991</v>
      </c>
      <c r="H37" s="95">
        <f t="shared" ref="H37:H40" si="7">G37*$H$5+G37</f>
        <v>5879.7059199999985</v>
      </c>
      <c r="K37" s="18" t="s">
        <v>31</v>
      </c>
    </row>
    <row r="38" spans="1:13" ht="47.25" customHeight="1">
      <c r="A38" s="28" t="s">
        <v>35</v>
      </c>
      <c r="B38" s="28">
        <v>25398</v>
      </c>
      <c r="C38" s="135" t="s">
        <v>48</v>
      </c>
      <c r="D38" s="30" t="s">
        <v>8</v>
      </c>
      <c r="E38" s="38">
        <v>1</v>
      </c>
      <c r="F38" s="88">
        <v>2386.66</v>
      </c>
      <c r="G38" s="88">
        <f t="shared" si="6"/>
        <v>2386.66</v>
      </c>
      <c r="H38" s="95">
        <f t="shared" si="7"/>
        <v>2875.9252999999999</v>
      </c>
    </row>
    <row r="39" spans="1:13" ht="48">
      <c r="A39" s="28" t="s">
        <v>36</v>
      </c>
      <c r="B39" s="39" t="s">
        <v>33</v>
      </c>
      <c r="C39" s="135" t="s">
        <v>41</v>
      </c>
      <c r="D39" s="30" t="s">
        <v>9</v>
      </c>
      <c r="E39" s="38">
        <f>(4*116)</f>
        <v>464</v>
      </c>
      <c r="F39" s="88">
        <v>23.2</v>
      </c>
      <c r="G39" s="88">
        <f t="shared" si="6"/>
        <v>10764.8</v>
      </c>
      <c r="H39" s="95">
        <f t="shared" si="7"/>
        <v>12971.583999999999</v>
      </c>
    </row>
    <row r="40" spans="1:13" ht="25.5" customHeight="1">
      <c r="A40" s="144" t="s">
        <v>51</v>
      </c>
      <c r="B40" s="30" t="s">
        <v>30</v>
      </c>
      <c r="C40" s="135" t="s">
        <v>90</v>
      </c>
      <c r="D40" s="30" t="s">
        <v>9</v>
      </c>
      <c r="E40" s="38">
        <f>(20*38)+(3*116)+(6*3)</f>
        <v>1126</v>
      </c>
      <c r="F40" s="40">
        <v>7.53</v>
      </c>
      <c r="G40" s="88">
        <f t="shared" si="6"/>
        <v>8478.7800000000007</v>
      </c>
      <c r="H40" s="95">
        <f t="shared" si="7"/>
        <v>10216.929900000001</v>
      </c>
    </row>
    <row r="41" spans="1:13">
      <c r="A41" s="145" t="s">
        <v>52</v>
      </c>
      <c r="B41" s="41" t="s">
        <v>30</v>
      </c>
      <c r="C41" s="129" t="s">
        <v>40</v>
      </c>
      <c r="D41" s="42" t="s">
        <v>8</v>
      </c>
      <c r="E41" s="43">
        <v>2</v>
      </c>
      <c r="F41" s="86">
        <v>450</v>
      </c>
      <c r="G41" s="88">
        <f t="shared" si="6"/>
        <v>900</v>
      </c>
      <c r="H41" s="95">
        <f t="shared" ref="H41:H46" si="8">G41*$H$5+G41</f>
        <v>1084.5</v>
      </c>
      <c r="I41" s="35"/>
    </row>
    <row r="42" spans="1:13" ht="48">
      <c r="A42" s="28" t="s">
        <v>99</v>
      </c>
      <c r="B42" s="39">
        <v>25399</v>
      </c>
      <c r="C42" s="136" t="s">
        <v>100</v>
      </c>
      <c r="D42" s="39" t="s">
        <v>8</v>
      </c>
      <c r="E42" s="118">
        <v>1</v>
      </c>
      <c r="F42" s="121">
        <v>1601.35</v>
      </c>
      <c r="G42" s="88">
        <f t="shared" si="6"/>
        <v>1601.35</v>
      </c>
      <c r="H42" s="95">
        <f t="shared" si="8"/>
        <v>1929.6267499999999</v>
      </c>
    </row>
    <row r="43" spans="1:13" ht="36">
      <c r="A43" s="28" t="s">
        <v>103</v>
      </c>
      <c r="B43" s="122" t="s">
        <v>101</v>
      </c>
      <c r="C43" s="137" t="s">
        <v>102</v>
      </c>
      <c r="D43" s="122" t="s">
        <v>8</v>
      </c>
      <c r="E43" s="118">
        <v>3</v>
      </c>
      <c r="F43" s="121">
        <v>685.52</v>
      </c>
      <c r="G43" s="88">
        <f t="shared" si="6"/>
        <v>2056.56</v>
      </c>
      <c r="H43" s="95">
        <f t="shared" si="8"/>
        <v>2478.1547999999998</v>
      </c>
      <c r="M43" s="18" t="s">
        <v>104</v>
      </c>
    </row>
    <row r="44" spans="1:13" ht="24">
      <c r="A44" s="28" t="s">
        <v>107</v>
      </c>
      <c r="B44" s="122" t="s">
        <v>33</v>
      </c>
      <c r="C44" s="135" t="s">
        <v>110</v>
      </c>
      <c r="D44" s="122" t="s">
        <v>9</v>
      </c>
      <c r="E44" s="118">
        <f>18*1.8</f>
        <v>32.4</v>
      </c>
      <c r="F44" s="121">
        <v>23.2</v>
      </c>
      <c r="G44" s="88">
        <f t="shared" si="6"/>
        <v>751.68</v>
      </c>
      <c r="H44" s="95">
        <f t="shared" si="8"/>
        <v>905.7743999999999</v>
      </c>
    </row>
    <row r="45" spans="1:13" ht="84">
      <c r="A45" s="28" t="s">
        <v>108</v>
      </c>
      <c r="B45" s="122" t="s">
        <v>30</v>
      </c>
      <c r="C45" s="135" t="s">
        <v>109</v>
      </c>
      <c r="D45" s="122" t="s">
        <v>27</v>
      </c>
      <c r="E45" s="118">
        <f>(5*2.7)*2</f>
        <v>27</v>
      </c>
      <c r="F45" s="121">
        <v>21.76</v>
      </c>
      <c r="G45" s="88">
        <f t="shared" si="6"/>
        <v>587.5200000000001</v>
      </c>
      <c r="H45" s="86">
        <f t="shared" si="8"/>
        <v>707.96160000000009</v>
      </c>
    </row>
    <row r="46" spans="1:13">
      <c r="A46" s="28" t="s">
        <v>111</v>
      </c>
      <c r="B46" s="122">
        <v>97624</v>
      </c>
      <c r="C46" s="138" t="s">
        <v>112</v>
      </c>
      <c r="D46" s="122" t="s">
        <v>20</v>
      </c>
      <c r="E46" s="118">
        <v>1.2</v>
      </c>
      <c r="F46" s="121">
        <v>80</v>
      </c>
      <c r="G46" s="88">
        <f t="shared" si="6"/>
        <v>96</v>
      </c>
      <c r="H46" s="86">
        <f t="shared" si="8"/>
        <v>115.68</v>
      </c>
    </row>
    <row r="47" spans="1:13">
      <c r="A47" s="125"/>
      <c r="B47" s="125"/>
      <c r="C47" s="139"/>
      <c r="D47" s="125"/>
      <c r="E47" s="125"/>
      <c r="F47" s="126" t="s">
        <v>10</v>
      </c>
      <c r="G47" s="127">
        <f>SUM(G36:G43)</f>
        <v>37878.453999999991</v>
      </c>
      <c r="H47" s="128">
        <f>SUM(H36:H46)</f>
        <v>47372.953070000003</v>
      </c>
    </row>
    <row r="48" spans="1:13" ht="15.75" thickBot="1">
      <c r="A48" s="123"/>
      <c r="B48" s="123"/>
      <c r="C48" s="142"/>
      <c r="D48" s="123"/>
      <c r="E48" s="123"/>
      <c r="F48" s="124"/>
      <c r="G48" s="82" t="s">
        <v>6</v>
      </c>
      <c r="H48" s="97">
        <f>SUM(H12+H24+H34+H47)</f>
        <v>137836.58146467502</v>
      </c>
    </row>
    <row r="49" spans="1:9">
      <c r="F49" s="8"/>
      <c r="G49" s="8"/>
      <c r="H49" s="8"/>
    </row>
    <row r="50" spans="1:9">
      <c r="F50" s="8"/>
      <c r="G50" s="8"/>
      <c r="H50" s="8"/>
    </row>
    <row r="51" spans="1:9">
      <c r="F51" s="8"/>
      <c r="G51" s="9"/>
      <c r="H51" s="9"/>
    </row>
    <row r="55" spans="1:9">
      <c r="I55" s="44"/>
    </row>
    <row r="56" spans="1:9">
      <c r="A56" s="44"/>
      <c r="B56" s="44"/>
      <c r="C56" s="44"/>
      <c r="D56" s="44"/>
      <c r="E56" s="44"/>
      <c r="F56" s="89"/>
      <c r="G56" s="89"/>
      <c r="H56" s="89"/>
      <c r="I56" s="44"/>
    </row>
    <row r="57" spans="1:9">
      <c r="A57" s="44"/>
      <c r="B57" s="44"/>
      <c r="C57" s="44"/>
      <c r="D57" s="44"/>
      <c r="E57" s="44"/>
      <c r="F57" s="89"/>
      <c r="G57" s="89"/>
      <c r="H57" s="89"/>
      <c r="I57" s="44"/>
    </row>
    <row r="58" spans="1:9">
      <c r="A58" s="44"/>
      <c r="B58" s="44"/>
      <c r="C58" s="44"/>
      <c r="D58" s="44"/>
      <c r="E58" s="44"/>
      <c r="F58" s="89"/>
      <c r="G58" s="89"/>
      <c r="H58" s="89"/>
      <c r="I58" s="44"/>
    </row>
    <row r="59" spans="1:9">
      <c r="A59" s="45"/>
      <c r="B59" s="44"/>
      <c r="C59" s="44"/>
      <c r="D59" s="44"/>
      <c r="E59" s="44"/>
      <c r="F59" s="89"/>
      <c r="G59" s="89"/>
      <c r="H59" s="89"/>
      <c r="I59" s="44"/>
    </row>
    <row r="60" spans="1:9">
      <c r="A60" s="45"/>
      <c r="B60" s="45"/>
      <c r="C60" s="46"/>
      <c r="D60" s="45"/>
      <c r="E60" s="47"/>
      <c r="F60" s="90"/>
      <c r="G60" s="93"/>
      <c r="H60" s="98"/>
      <c r="I60" s="44"/>
    </row>
    <row r="61" spans="1:9">
      <c r="A61" s="44"/>
      <c r="B61" s="45"/>
      <c r="C61" s="15"/>
      <c r="D61" s="45"/>
      <c r="E61" s="16"/>
      <c r="F61" s="90"/>
      <c r="G61" s="93"/>
      <c r="H61" s="98"/>
      <c r="I61" s="44"/>
    </row>
    <row r="62" spans="1:9">
      <c r="B62" s="44"/>
      <c r="C62" s="44"/>
      <c r="D62" s="44"/>
      <c r="E62" s="44"/>
      <c r="F62" s="89"/>
      <c r="G62" s="89"/>
      <c r="H62" s="89"/>
      <c r="I62" s="44"/>
    </row>
    <row r="65" spans="1:5">
      <c r="A65" s="35"/>
      <c r="B65" s="35"/>
      <c r="C65" s="35"/>
      <c r="D65" s="35"/>
    </row>
    <row r="66" spans="1:5">
      <c r="A66" s="35"/>
      <c r="B66" s="35"/>
      <c r="C66" s="35"/>
      <c r="D66" s="35"/>
    </row>
    <row r="67" spans="1:5">
      <c r="A67" s="13"/>
      <c r="B67" s="35"/>
      <c r="C67" s="35"/>
      <c r="D67" s="35"/>
    </row>
    <row r="68" spans="1:5">
      <c r="A68" s="13"/>
      <c r="B68" s="13"/>
      <c r="C68" s="7"/>
      <c r="D68" s="6"/>
      <c r="E68" s="11"/>
    </row>
    <row r="69" spans="1:5">
      <c r="A69" s="2"/>
      <c r="B69" s="13"/>
      <c r="C69" s="7"/>
      <c r="D69" s="6"/>
      <c r="E69" s="11"/>
    </row>
    <row r="70" spans="1:5">
      <c r="A70" s="2"/>
      <c r="B70" s="10"/>
      <c r="C70" s="6"/>
      <c r="D70" s="14"/>
      <c r="E70" s="12"/>
    </row>
    <row r="71" spans="1:5">
      <c r="A71" s="2"/>
      <c r="B71" s="10"/>
      <c r="C71" s="3"/>
      <c r="D71" s="6"/>
      <c r="E71" s="12"/>
    </row>
    <row r="72" spans="1:5">
      <c r="A72" s="2"/>
      <c r="B72" s="10"/>
      <c r="C72" s="7"/>
      <c r="D72" s="6"/>
      <c r="E72" s="11"/>
    </row>
    <row r="73" spans="1:5">
      <c r="A73" s="2"/>
      <c r="B73" s="10"/>
      <c r="C73" s="3"/>
      <c r="D73" s="1"/>
      <c r="E73" s="11"/>
    </row>
    <row r="74" spans="1:5">
      <c r="B74" s="10"/>
      <c r="C74" s="3"/>
      <c r="D74" s="1"/>
      <c r="E74" s="11"/>
    </row>
  </sheetData>
  <mergeCells count="22">
    <mergeCell ref="A5:F5"/>
    <mergeCell ref="G2:H2"/>
    <mergeCell ref="G3:H3"/>
    <mergeCell ref="I11:J11"/>
    <mergeCell ref="G8:G9"/>
    <mergeCell ref="H8:H9"/>
    <mergeCell ref="A8:A9"/>
    <mergeCell ref="B8:B9"/>
    <mergeCell ref="C8:C9"/>
    <mergeCell ref="D8:D9"/>
    <mergeCell ref="E6:F6"/>
    <mergeCell ref="E7:F7"/>
    <mergeCell ref="E8:E9"/>
    <mergeCell ref="F8:F9"/>
    <mergeCell ref="A1:H1"/>
    <mergeCell ref="G4:H4"/>
    <mergeCell ref="A4:B4"/>
    <mergeCell ref="C4:F4"/>
    <mergeCell ref="C3:F3"/>
    <mergeCell ref="A3:B3"/>
    <mergeCell ref="A2:B2"/>
    <mergeCell ref="C2:F2"/>
  </mergeCells>
  <pageMargins left="0.78740157480314965" right="0" top="0.98425196850393704" bottom="0"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J15"/>
  <sheetViews>
    <sheetView workbookViewId="0">
      <selection sqref="A1:J16"/>
    </sheetView>
  </sheetViews>
  <sheetFormatPr defaultRowHeight="15"/>
  <cols>
    <col min="5" max="5" width="14.28515625" bestFit="1" customWidth="1"/>
    <col min="6" max="6" width="7.28515625" bestFit="1" customWidth="1"/>
    <col min="7" max="7" width="14.28515625" bestFit="1" customWidth="1"/>
    <col min="8" max="8" width="8.28515625" bestFit="1" customWidth="1"/>
    <col min="9" max="9" width="14.28515625" bestFit="1" customWidth="1"/>
  </cols>
  <sheetData>
    <row r="1" spans="1:10" ht="21" thickBot="1">
      <c r="A1" s="172" t="s">
        <v>73</v>
      </c>
      <c r="B1" s="173"/>
      <c r="C1" s="173"/>
      <c r="D1" s="173"/>
      <c r="E1" s="173"/>
      <c r="F1" s="173"/>
      <c r="G1" s="173"/>
      <c r="H1" s="173"/>
      <c r="I1" s="174"/>
      <c r="J1" s="175"/>
    </row>
    <row r="2" spans="1:10" ht="16.5" thickBot="1">
      <c r="A2" s="176" t="s">
        <v>74</v>
      </c>
      <c r="B2" s="177"/>
      <c r="C2" s="177"/>
      <c r="D2" s="177"/>
      <c r="E2" s="177"/>
      <c r="F2" s="177"/>
      <c r="G2" s="177"/>
      <c r="H2" s="177"/>
      <c r="I2" s="48"/>
      <c r="J2" s="49"/>
    </row>
    <row r="3" spans="1:10" ht="15.75">
      <c r="A3" s="178" t="s">
        <v>105</v>
      </c>
      <c r="B3" s="179"/>
      <c r="C3" s="179"/>
      <c r="D3" s="179"/>
      <c r="E3" s="179"/>
      <c r="F3" s="179"/>
      <c r="G3" s="179"/>
      <c r="H3" s="179"/>
      <c r="I3" s="50"/>
      <c r="J3" s="51"/>
    </row>
    <row r="4" spans="1:10" ht="15.75">
      <c r="A4" s="180" t="s">
        <v>106</v>
      </c>
      <c r="B4" s="181"/>
      <c r="C4" s="181"/>
      <c r="D4" s="182"/>
      <c r="E4" s="182"/>
      <c r="F4" s="182"/>
      <c r="G4" s="182"/>
      <c r="H4" s="182"/>
      <c r="I4" s="183"/>
      <c r="J4" s="184"/>
    </row>
    <row r="5" spans="1:10" ht="15.75">
      <c r="A5" s="187"/>
      <c r="B5" s="188"/>
      <c r="C5" s="188"/>
      <c r="D5" s="188"/>
      <c r="E5" s="188"/>
      <c r="F5" s="188"/>
      <c r="G5" s="188"/>
      <c r="H5" s="52"/>
      <c r="I5" s="185"/>
      <c r="J5" s="186"/>
    </row>
    <row r="6" spans="1:10">
      <c r="A6" s="192" t="s">
        <v>2</v>
      </c>
      <c r="B6" s="193" t="s">
        <v>4</v>
      </c>
      <c r="C6" s="193"/>
      <c r="D6" s="193"/>
      <c r="E6" s="167" t="s">
        <v>75</v>
      </c>
      <c r="F6" s="167"/>
      <c r="G6" s="167"/>
      <c r="H6" s="167"/>
      <c r="I6" s="168" t="s">
        <v>76</v>
      </c>
      <c r="J6" s="169"/>
    </row>
    <row r="7" spans="1:10">
      <c r="A7" s="192"/>
      <c r="B7" s="193"/>
      <c r="C7" s="193"/>
      <c r="D7" s="193"/>
      <c r="E7" s="170" t="s">
        <v>77</v>
      </c>
      <c r="F7" s="171"/>
      <c r="G7" s="170" t="s">
        <v>78</v>
      </c>
      <c r="H7" s="171"/>
      <c r="I7" s="168"/>
      <c r="J7" s="169"/>
    </row>
    <row r="8" spans="1:10">
      <c r="A8" s="192"/>
      <c r="B8" s="193"/>
      <c r="C8" s="193"/>
      <c r="D8" s="193"/>
      <c r="E8" s="53" t="s">
        <v>79</v>
      </c>
      <c r="F8" s="54" t="s">
        <v>80</v>
      </c>
      <c r="G8" s="53" t="s">
        <v>79</v>
      </c>
      <c r="H8" s="54" t="s">
        <v>80</v>
      </c>
      <c r="I8" s="53" t="s">
        <v>79</v>
      </c>
      <c r="J8" s="55" t="s">
        <v>80</v>
      </c>
    </row>
    <row r="9" spans="1:10">
      <c r="A9" s="56">
        <v>1</v>
      </c>
      <c r="B9" s="189" t="str">
        <f>Orçamento!C10</f>
        <v>PINTURA</v>
      </c>
      <c r="C9" s="190"/>
      <c r="D9" s="190"/>
      <c r="E9" s="57">
        <f t="shared" ref="E9:E12" si="0">F9*I9</f>
        <v>0</v>
      </c>
      <c r="F9" s="58"/>
      <c r="G9" s="57">
        <f t="shared" ref="G9:G12" si="1">H9*I9</f>
        <v>11369.030400000001</v>
      </c>
      <c r="H9" s="58">
        <v>1</v>
      </c>
      <c r="I9" s="59">
        <f>Orçamento!H12</f>
        <v>11369.030400000001</v>
      </c>
      <c r="J9" s="60">
        <f>I9/$I$14</f>
        <v>8.2481952752968379E-2</v>
      </c>
    </row>
    <row r="10" spans="1:10">
      <c r="A10" s="56">
        <v>2</v>
      </c>
      <c r="B10" s="191" t="str">
        <f>Orçamento!C13</f>
        <v>ILUMINAÇÃO</v>
      </c>
      <c r="C10" s="190"/>
      <c r="D10" s="190"/>
      <c r="E10" s="57">
        <f t="shared" si="0"/>
        <v>0</v>
      </c>
      <c r="F10" s="58"/>
      <c r="G10" s="57">
        <f t="shared" si="1"/>
        <v>12026.075930000001</v>
      </c>
      <c r="H10" s="58">
        <v>1</v>
      </c>
      <c r="I10" s="59">
        <f>Orçamento!H24</f>
        <v>12026.075930000001</v>
      </c>
      <c r="J10" s="60">
        <f>I10/$I$14</f>
        <v>8.7248797106028508E-2</v>
      </c>
    </row>
    <row r="11" spans="1:10">
      <c r="A11" s="56">
        <v>3</v>
      </c>
      <c r="B11" s="191" t="str">
        <f>Orçamento!C25</f>
        <v>PISO</v>
      </c>
      <c r="C11" s="190"/>
      <c r="D11" s="190"/>
      <c r="E11" s="57">
        <f t="shared" si="0"/>
        <v>67068.522064674995</v>
      </c>
      <c r="F11" s="58">
        <v>1</v>
      </c>
      <c r="G11" s="57">
        <f t="shared" si="1"/>
        <v>0</v>
      </c>
      <c r="H11" s="58"/>
      <c r="I11" s="59">
        <f>Orçamento!H34</f>
        <v>67068.522064674995</v>
      </c>
      <c r="J11" s="60">
        <f>I11/$I$14</f>
        <v>0.48657998734438596</v>
      </c>
    </row>
    <row r="12" spans="1:10" ht="15.75" thickBot="1">
      <c r="A12" s="56">
        <v>4</v>
      </c>
      <c r="B12" s="191" t="str">
        <f>Orçamento!C35</f>
        <v>ALAMBRADO E TELAS</v>
      </c>
      <c r="C12" s="190"/>
      <c r="D12" s="190"/>
      <c r="E12" s="57">
        <f t="shared" si="0"/>
        <v>23686.476535000002</v>
      </c>
      <c r="F12" s="58">
        <v>0.5</v>
      </c>
      <c r="G12" s="57">
        <f t="shared" si="1"/>
        <v>23686.476535000002</v>
      </c>
      <c r="H12" s="58">
        <v>0.5</v>
      </c>
      <c r="I12" s="59">
        <f>Orçamento!H47</f>
        <v>47372.953070000003</v>
      </c>
      <c r="J12" s="60">
        <f>I12/$I$14</f>
        <v>0.34368926279661699</v>
      </c>
    </row>
    <row r="13" spans="1:10" ht="15.75" thickBot="1">
      <c r="A13" s="194" t="s">
        <v>81</v>
      </c>
      <c r="B13" s="167"/>
      <c r="C13" s="167"/>
      <c r="D13" s="195"/>
      <c r="E13" s="59">
        <f>SUM(E9:E12)</f>
        <v>90754.998599674989</v>
      </c>
      <c r="F13" s="61">
        <f>E13/$I$14</f>
        <v>0.65842461874269442</v>
      </c>
      <c r="G13" s="59">
        <f>SUM(G9:G12)</f>
        <v>47081.582865000004</v>
      </c>
      <c r="H13" s="61">
        <f>G13/$I$14</f>
        <v>0.34157538125730541</v>
      </c>
      <c r="I13" s="62"/>
      <c r="J13" s="63">
        <f>SUM(J9:J12)</f>
        <v>0.99999999999999978</v>
      </c>
    </row>
    <row r="14" spans="1:10" ht="15.75" thickBot="1">
      <c r="A14" s="196" t="s">
        <v>82</v>
      </c>
      <c r="B14" s="197"/>
      <c r="C14" s="197"/>
      <c r="D14" s="197"/>
      <c r="E14" s="64">
        <f>E13</f>
        <v>90754.998599674989</v>
      </c>
      <c r="F14" s="65">
        <f>F13</f>
        <v>0.65842461874269442</v>
      </c>
      <c r="G14" s="66">
        <f>G13+E14</f>
        <v>137836.58146467499</v>
      </c>
      <c r="H14" s="67">
        <f>F14+H13</f>
        <v>0.99999999999999978</v>
      </c>
      <c r="I14" s="68">
        <f>SUM(I9:I13)</f>
        <v>137836.58146467502</v>
      </c>
      <c r="J14" s="69"/>
    </row>
    <row r="15" spans="1:10" ht="15.75" thickBot="1">
      <c r="A15" s="198"/>
      <c r="B15" s="199"/>
      <c r="C15" s="199"/>
      <c r="D15" s="200"/>
      <c r="E15" s="201" t="s">
        <v>83</v>
      </c>
      <c r="F15" s="202"/>
      <c r="G15" s="202"/>
      <c r="H15" s="202"/>
      <c r="I15" s="202"/>
      <c r="J15" s="203"/>
    </row>
  </sheetData>
  <mergeCells count="22">
    <mergeCell ref="A13:D13"/>
    <mergeCell ref="A14:D14"/>
    <mergeCell ref="A15:D15"/>
    <mergeCell ref="E15:H15"/>
    <mergeCell ref="I15:J15"/>
    <mergeCell ref="B9:D9"/>
    <mergeCell ref="B10:D10"/>
    <mergeCell ref="B11:D11"/>
    <mergeCell ref="B12:D12"/>
    <mergeCell ref="A6:A8"/>
    <mergeCell ref="B6:D8"/>
    <mergeCell ref="E6:H6"/>
    <mergeCell ref="I6:J7"/>
    <mergeCell ref="E7:F7"/>
    <mergeCell ref="G7:H7"/>
    <mergeCell ref="A1:H1"/>
    <mergeCell ref="I1:J1"/>
    <mergeCell ref="A2:H2"/>
    <mergeCell ref="A3:H3"/>
    <mergeCell ref="A4:H4"/>
    <mergeCell ref="I4:J5"/>
    <mergeCell ref="A5:G5"/>
  </mergeCells>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Orçamento</vt:lpstr>
      <vt:lpstr>Cronograma</vt:lpstr>
      <vt:lpstr>Plan3</vt:lpstr>
      <vt:lpstr>Cronograma!Area_de_impressao</vt:lpstr>
      <vt:lpstr>Orçamento!Area_de_impressao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Planejamento1</dc:creator>
  <cp:lastModifiedBy>Planejamento1</cp:lastModifiedBy>
  <cp:lastPrinted>2020-02-19T13:10:56Z</cp:lastPrinted>
  <dcterms:created xsi:type="dcterms:W3CDTF">2019-08-08T14:53:55Z</dcterms:created>
  <dcterms:modified xsi:type="dcterms:W3CDTF">2020-02-19T14:42:29Z</dcterms:modified>
</cp:coreProperties>
</file>