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60" yWindow="-225" windowWidth="11325" windowHeight="7935" activeTab="1"/>
  </bookViews>
  <sheets>
    <sheet name="ORÇAMENTO" sheetId="1" r:id="rId1"/>
    <sheet name="Plan2" sheetId="2" r:id="rId2"/>
    <sheet name="Plan3" sheetId="3" r:id="rId3"/>
  </sheets>
  <definedNames>
    <definedName name="_xlnm.Print_Area" localSheetId="0">ORÇAMENTO!$A$1:$H$41</definedName>
  </definedNames>
  <calcPr calcId="124519"/>
</workbook>
</file>

<file path=xl/calcChain.xml><?xml version="1.0" encoding="utf-8"?>
<calcChain xmlns="http://schemas.openxmlformats.org/spreadsheetml/2006/main">
  <c r="G10" i="2"/>
  <c r="G11"/>
  <c r="G12"/>
  <c r="G9"/>
  <c r="E10"/>
  <c r="E11"/>
  <c r="E12"/>
  <c r="E9"/>
  <c r="I12"/>
  <c r="I11"/>
  <c r="I10"/>
  <c r="I9"/>
  <c r="E13" l="1"/>
  <c r="F13" s="1"/>
  <c r="F14" s="1"/>
  <c r="I14"/>
  <c r="J9" s="1"/>
  <c r="G13"/>
  <c r="H13" s="1"/>
  <c r="H14" l="1"/>
  <c r="E14"/>
  <c r="G14" s="1"/>
  <c r="J10"/>
  <c r="J11"/>
  <c r="J12"/>
  <c r="J13" l="1"/>
  <c r="H40" i="1" l="1"/>
  <c r="H33"/>
  <c r="G33"/>
  <c r="E29"/>
  <c r="E31"/>
  <c r="E32"/>
  <c r="E30"/>
  <c r="E26"/>
  <c r="E25"/>
  <c r="E24"/>
  <c r="E23"/>
  <c r="G37" l="1"/>
  <c r="H37" s="1"/>
  <c r="G38"/>
  <c r="H38" s="1"/>
  <c r="H39" l="1"/>
  <c r="G39"/>
  <c r="G12" l="1"/>
  <c r="H12" s="1"/>
  <c r="G13"/>
  <c r="H13" s="1"/>
  <c r="G14"/>
  <c r="H14" s="1"/>
  <c r="G15"/>
  <c r="H15" s="1"/>
  <c r="G16"/>
  <c r="H16" s="1"/>
  <c r="G17"/>
  <c r="H17" s="1"/>
  <c r="G18"/>
  <c r="H18" s="1"/>
  <c r="G19"/>
  <c r="H19" s="1"/>
  <c r="G20"/>
  <c r="H20" s="1"/>
  <c r="G11"/>
  <c r="H11" l="1"/>
  <c r="G21"/>
  <c r="G26"/>
  <c r="H26" s="1"/>
  <c r="G25"/>
  <c r="H25" s="1"/>
  <c r="G24"/>
  <c r="H24" s="1"/>
  <c r="G23"/>
  <c r="H23" l="1"/>
  <c r="G27"/>
  <c r="G32"/>
  <c r="H32" s="1"/>
  <c r="G34"/>
  <c r="H34" s="1"/>
  <c r="G31"/>
  <c r="H21" l="1"/>
  <c r="H31"/>
  <c r="F30"/>
  <c r="G30" s="1"/>
  <c r="H30" s="1"/>
  <c r="F29"/>
  <c r="G29" s="1"/>
  <c r="H29" s="1"/>
  <c r="H35" l="1"/>
  <c r="G35"/>
  <c r="H27" l="1"/>
</calcChain>
</file>

<file path=xl/sharedStrings.xml><?xml version="1.0" encoding="utf-8"?>
<sst xmlns="http://schemas.openxmlformats.org/spreadsheetml/2006/main" count="132" uniqueCount="90">
  <si>
    <t>PLANILHA DE ORÇAMENTO ESTIMATIVO</t>
  </si>
  <si>
    <t>BDI</t>
  </si>
  <si>
    <t>ITEM</t>
  </si>
  <si>
    <t xml:space="preserve">CÓDIGO (SINAPI) </t>
  </si>
  <si>
    <t>DISCRIMINAÇÃO</t>
  </si>
  <si>
    <t>CUSTO UNITÁRIO</t>
  </si>
  <si>
    <t>VALOR TOTAL</t>
  </si>
  <si>
    <t>VALOR TOTAL C/ BDI</t>
  </si>
  <si>
    <t>und</t>
  </si>
  <si>
    <t>m²</t>
  </si>
  <si>
    <t>SUBTOTAL</t>
  </si>
  <si>
    <t>2.0</t>
  </si>
  <si>
    <t>2.1</t>
  </si>
  <si>
    <t>ILUMINAÇÃO</t>
  </si>
  <si>
    <t>Refletores led 200w branco frio- 18.000 lumens-instalado</t>
  </si>
  <si>
    <t>m³</t>
  </si>
  <si>
    <t>m</t>
  </si>
  <si>
    <t>4.0</t>
  </si>
  <si>
    <t>4.2</t>
  </si>
  <si>
    <t>Mercado</t>
  </si>
  <si>
    <t xml:space="preserve">  </t>
  </si>
  <si>
    <t>ALAMBRADO E TELAS</t>
  </si>
  <si>
    <t>Dimensões Alambrado</t>
  </si>
  <si>
    <t>Montantes horizontais: iniciando com 0,05 (cinco centímetros) de altura da viga, corridos em toda extensão da quadra, fixar tubo de ferro galvanizados com bitola de 2” (duas polegadas) com espessura da parede do tubo de 1,25mm (mínimo), e montante superior horizontal  na altura de 7 metros,  corridos em toda extensão da quadra, com aplicação de anticorrosivo, e pintura esmalte sintético brilhante cor verde. Distancias e alturas conforme projeto.</t>
  </si>
  <si>
    <t>Portao de abrir em ferro, pintado na cor verde</t>
  </si>
  <si>
    <t>74007/001</t>
  </si>
  <si>
    <t>Forma tabua p/ concreto em fundação c/ reaproveitamento 10x.</t>
  </si>
  <si>
    <t>Corte e dobra de aço CA-60, diâmetro de 5.0 mm</t>
  </si>
  <si>
    <t>kg</t>
  </si>
  <si>
    <t>Corte e dobra de aço ca-50, diâmetro de 8.0 mm</t>
  </si>
  <si>
    <t>Concreto fck=15mpa, traço 1:3, 4:3,5 (cimento/areia/bruta1) - preparo mecanico com betoneira 400L.</t>
  </si>
  <si>
    <t>Conjunto para futsal com traves oficiais de 3,00X 2,00 m em tudo de aço galvanizado 3" com requadro em tubo de 1", pintura em primer com tinta esmalte sinetico e redes de polietileno fio 4mm</t>
  </si>
  <si>
    <t>4.1</t>
  </si>
  <si>
    <t>QUANT</t>
  </si>
  <si>
    <t>UNID</t>
  </si>
  <si>
    <t>2.2</t>
  </si>
  <si>
    <t>2.3</t>
  </si>
  <si>
    <t>Poste de concreto h= 8,00m - fornecimento e colocação</t>
  </si>
  <si>
    <t>Cruzeta para 4 refletores- comprimeno 2,10 m</t>
  </si>
  <si>
    <t>Disjuntor termomagnético monopólar padrão nena</t>
  </si>
  <si>
    <t>Cabo de cobre flexível isolado, 2,5mm², anti-chama</t>
  </si>
  <si>
    <t>Eletroduto PVC flexível corrugado 32mm, reforçado, cor laranja, DE 32mm</t>
  </si>
  <si>
    <t>2.4</t>
  </si>
  <si>
    <t>74130/001</t>
  </si>
  <si>
    <t>Eletroduto rígido roscável, PVC DN 25mm (3/4")- fornecimento e instalação</t>
  </si>
  <si>
    <t>Escavação mecanica campo aberto em solo exceto rocha</t>
  </si>
  <si>
    <t>Haste copperweld 5/8x 3,0m com conector</t>
  </si>
  <si>
    <t>Caixa de passagem diam. 30 cm, com tampa de concreto</t>
  </si>
  <si>
    <t xml:space="preserve">PLANILHA DE CRONOGRAMA FÍSICO-FINANCEIRO </t>
  </si>
  <si>
    <t>MUNICÍPIO: CAMPO ALEGRE</t>
  </si>
  <si>
    <t>PERÍODO</t>
  </si>
  <si>
    <t>TOTAL</t>
  </si>
  <si>
    <t>R$</t>
  </si>
  <si>
    <t>%</t>
  </si>
  <si>
    <t>TOTAL NO MÊS (SIMPLES)</t>
  </si>
  <si>
    <t>TOTAL NO MÊS (ACUMULADO)</t>
  </si>
  <si>
    <t>NOME E Nº CREA DO RESPONSÁVEL TÉCNICO:                          Bruno Seefeld   CREA-SC -   114853-4</t>
  </si>
  <si>
    <t>Tela em poliester para a cobertura, malha 12 e fio 2, cor verde, com cabos de aço para sustentação (10 unidades c/ 20,00m)</t>
  </si>
  <si>
    <t>LOCALIZAÇÃO: SALTINHO</t>
  </si>
  <si>
    <t xml:space="preserve">PROJETO: Construção Quadra esportiva </t>
  </si>
  <si>
    <t>Montantes verticais em tubo de ferro galvanizados com bitola de 2.1/2” (duas polegadas e meia) com espessura da parede do tubo de 1,25mm (mínimo) chumbados em concreto com profundidade mínima do tubo de 0,90 cm, com aplicação de anticorrosivo, e pintura esmalte sintético brilhante cor verde. Distancias e alturas conforme projeto. (h=5,00+0,90m)</t>
  </si>
  <si>
    <t>1.0</t>
  </si>
  <si>
    <t>1.1</t>
  </si>
  <si>
    <t>1.2</t>
  </si>
  <si>
    <t>1.3</t>
  </si>
  <si>
    <t>1.4</t>
  </si>
  <si>
    <t>1.5</t>
  </si>
  <si>
    <t>1.6</t>
  </si>
  <si>
    <t>1.8</t>
  </si>
  <si>
    <t>1.9</t>
  </si>
  <si>
    <t>1.10</t>
  </si>
  <si>
    <t>1.7</t>
  </si>
  <si>
    <t>3.0</t>
  </si>
  <si>
    <t>3.2</t>
  </si>
  <si>
    <t>3.4</t>
  </si>
  <si>
    <t>3.5</t>
  </si>
  <si>
    <t xml:space="preserve"> </t>
  </si>
  <si>
    <t>Conjunto para quadra de vôlei com postes removíveis, em tubo de aço galvanizado 3", h = 255 cm, pintura em tinta esmalte sintético, rede de nylon com 2 mm, malha 10 x 10 cm e antenas oficiais em fibra de vidro</t>
  </si>
  <si>
    <t>REDES</t>
  </si>
  <si>
    <t>3.1</t>
  </si>
  <si>
    <t>Viga Baldrame (15x30)</t>
  </si>
  <si>
    <t>Tela metalica de arame galvanizado revestido em PVC verde malha 7, bwg 12,  e fixada nas extremidades dos tubos através amarração com arame galvanizado, revestido em PVC verde- altura 3,0m</t>
  </si>
  <si>
    <t>3.7</t>
  </si>
  <si>
    <t>3.6</t>
  </si>
  <si>
    <t>Portão de correr 3x3, incluso trilho</t>
  </si>
  <si>
    <t>PROJETO: Construção Quadra esportiva - Localidade de Saltinho</t>
  </si>
  <si>
    <t>LOCALIZAÇÃO: RM 190 - Localidade de Saltinho</t>
  </si>
  <si>
    <t>VIGA BALDRAME</t>
  </si>
  <si>
    <t>Quinzena 01</t>
  </si>
  <si>
    <t>Quinzena 02</t>
  </si>
</sst>
</file>

<file path=xl/styles.xml><?xml version="1.0" encoding="utf-8"?>
<styleSheet xmlns="http://schemas.openxmlformats.org/spreadsheetml/2006/main">
  <numFmts count="6">
    <numFmt numFmtId="44" formatCode="_-&quot;R$&quot;\ * #,##0.00_-;\-&quot;R$&quot;\ * #,##0.00_-;_-&quot;R$&quot;\ * &quot;-&quot;??_-;_-@_-"/>
    <numFmt numFmtId="43" formatCode="_-* #,##0.00_-;\-* #,##0.00_-;_-* &quot;-&quot;??_-;_-@_-"/>
    <numFmt numFmtId="164" formatCode="0.0%"/>
    <numFmt numFmtId="165" formatCode="_(* #,##0.00_);_(* \(#,##0.00\);_(* &quot;-&quot;??_);_(@_)"/>
    <numFmt numFmtId="166" formatCode="_(&quot;R$ &quot;* #,##0.00_);_(&quot;R$ &quot;* \(#,##0.00\);_(&quot;R$ &quot;* &quot;-&quot;??_);_(@_)"/>
    <numFmt numFmtId="167" formatCode="&quot;R$&quot;\ #,##0.00"/>
  </numFmts>
  <fonts count="17">
    <font>
      <sz val="11"/>
      <color theme="1"/>
      <name val="Calibri"/>
      <family val="2"/>
      <scheme val="minor"/>
    </font>
    <font>
      <sz val="11"/>
      <color theme="1"/>
      <name val="Calibri"/>
      <family val="2"/>
      <scheme val="minor"/>
    </font>
    <font>
      <b/>
      <sz val="10"/>
      <name val="Arial"/>
      <family val="2"/>
    </font>
    <font>
      <sz val="10"/>
      <name val="Arial"/>
      <family val="2"/>
    </font>
    <font>
      <sz val="11"/>
      <name val="Calibri"/>
      <family val="2"/>
      <scheme val="minor"/>
    </font>
    <font>
      <sz val="9"/>
      <name val="Calibri"/>
      <family val="2"/>
      <scheme val="minor"/>
    </font>
    <font>
      <b/>
      <sz val="9"/>
      <name val="Calibri"/>
      <family val="2"/>
      <scheme val="minor"/>
    </font>
    <font>
      <b/>
      <sz val="12"/>
      <color indexed="8"/>
      <name val="Arial"/>
      <family val="2"/>
    </font>
    <font>
      <b/>
      <sz val="16"/>
      <color indexed="8"/>
      <name val="Arial"/>
      <family val="2"/>
    </font>
    <font>
      <b/>
      <sz val="9"/>
      <color indexed="8"/>
      <name val="Arial"/>
      <family val="2"/>
    </font>
    <font>
      <b/>
      <sz val="8"/>
      <color indexed="8"/>
      <name val="Arial"/>
      <family val="2"/>
    </font>
    <font>
      <b/>
      <sz val="10"/>
      <color indexed="8"/>
      <name val="Arial"/>
      <family val="2"/>
    </font>
    <font>
      <sz val="10"/>
      <color indexed="8"/>
      <name val="Arial"/>
      <family val="2"/>
    </font>
    <font>
      <sz val="11"/>
      <color rgb="FFFF0000"/>
      <name val="Calibri"/>
      <family val="2"/>
      <scheme val="minor"/>
    </font>
    <font>
      <b/>
      <sz val="9"/>
      <name val="Calibri"/>
      <family val="2"/>
    </font>
    <font>
      <b/>
      <sz val="11"/>
      <name val="Calibri"/>
      <family val="2"/>
      <scheme val="minor"/>
    </font>
    <font>
      <sz val="9"/>
      <name val="Calibri"/>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5" fontId="3" fillId="0" borderId="0" applyFont="0" applyFill="0" applyBorder="0" applyAlignment="0" applyProtection="0"/>
  </cellStyleXfs>
  <cellXfs count="158">
    <xf numFmtId="0" fontId="0" fillId="0" borderId="0" xfId="0"/>
    <xf numFmtId="0" fontId="2" fillId="0" borderId="10" xfId="0" applyFont="1" applyBorder="1" applyAlignment="1">
      <alignment vertical="center" wrapText="1"/>
    </xf>
    <xf numFmtId="0" fontId="2" fillId="0" borderId="13" xfId="0" applyFont="1" applyBorder="1" applyAlignment="1">
      <alignment horizontal="left" vertical="center" wrapText="1"/>
    </xf>
    <xf numFmtId="14"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right" vertical="center" wrapText="1"/>
    </xf>
    <xf numFmtId="0" fontId="2" fillId="0" borderId="14" xfId="0" applyFont="1" applyBorder="1" applyAlignment="1">
      <alignment horizontal="center" vertical="center" wrapText="1"/>
    </xf>
    <xf numFmtId="164" fontId="2" fillId="0" borderId="16" xfId="3" applyNumberFormat="1" applyFont="1" applyBorder="1" applyAlignment="1">
      <alignment horizontal="center" vertical="center" wrapText="1"/>
    </xf>
    <xf numFmtId="0" fontId="2" fillId="0" borderId="17" xfId="0" applyFont="1" applyBorder="1" applyAlignment="1">
      <alignment vertical="center"/>
    </xf>
    <xf numFmtId="0" fontId="2" fillId="0" borderId="15" xfId="0" applyFont="1" applyBorder="1" applyAlignment="1">
      <alignment vertical="center"/>
    </xf>
    <xf numFmtId="0" fontId="4" fillId="0" borderId="0" xfId="0" applyFont="1"/>
    <xf numFmtId="0" fontId="2" fillId="5" borderId="5" xfId="0" applyFont="1" applyFill="1" applyBorder="1" applyAlignment="1">
      <alignment vertical="center"/>
    </xf>
    <xf numFmtId="2" fontId="2" fillId="5"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5" xfId="0" applyFont="1" applyFill="1" applyBorder="1" applyAlignment="1">
      <alignment horizontal="center" vertical="center"/>
    </xf>
    <xf numFmtId="0" fontId="6" fillId="4" borderId="5" xfId="0" applyFont="1" applyFill="1" applyBorder="1" applyAlignment="1">
      <alignment horizontal="center" vertical="center"/>
    </xf>
    <xf numFmtId="166" fontId="6" fillId="4" borderId="5" xfId="2" applyNumberFormat="1" applyFont="1" applyFill="1" applyBorder="1" applyAlignment="1">
      <alignment horizontal="right" vertical="center"/>
    </xf>
    <xf numFmtId="0" fontId="6" fillId="4" borderId="5" xfId="0" applyFont="1" applyFill="1" applyBorder="1" applyAlignment="1">
      <alignment horizontal="center" vertical="center" wrapText="1"/>
    </xf>
    <xf numFmtId="166" fontId="6" fillId="4" borderId="5" xfId="2" applyNumberFormat="1" applyFont="1" applyFill="1" applyBorder="1" applyAlignment="1">
      <alignment vertical="center"/>
    </xf>
    <xf numFmtId="0" fontId="6" fillId="4" borderId="5" xfId="0" applyFont="1" applyFill="1" applyBorder="1" applyAlignment="1">
      <alignment horizontal="justify" vertical="center" wrapText="1"/>
    </xf>
    <xf numFmtId="0" fontId="5" fillId="4" borderId="5" xfId="1" applyNumberFormat="1" applyFont="1" applyFill="1" applyBorder="1" applyAlignment="1" applyProtection="1">
      <alignment horizontal="center" vertical="center" wrapText="1"/>
    </xf>
    <xf numFmtId="44" fontId="5" fillId="4" borderId="5" xfId="2" applyFont="1" applyFill="1" applyBorder="1" applyAlignment="1" applyProtection="1">
      <alignment vertical="center" wrapText="1"/>
    </xf>
    <xf numFmtId="0" fontId="4" fillId="0" borderId="0" xfId="0" applyFont="1" applyFill="1"/>
    <xf numFmtId="0" fontId="6" fillId="4" borderId="5" xfId="0" applyFont="1" applyFill="1" applyBorder="1" applyAlignment="1">
      <alignment vertical="center" wrapText="1"/>
    </xf>
    <xf numFmtId="0" fontId="4" fillId="0" borderId="0" xfId="0" applyFont="1" applyFill="1" applyBorder="1"/>
    <xf numFmtId="44" fontId="9" fillId="0" borderId="24" xfId="2" applyFont="1" applyBorder="1" applyAlignment="1">
      <alignment horizontal="left" vertical="top" wrapText="1"/>
    </xf>
    <xf numFmtId="0" fontId="9" fillId="0" borderId="25" xfId="0" applyFont="1" applyBorder="1" applyAlignment="1">
      <alignment horizontal="left" vertical="top" wrapText="1"/>
    </xf>
    <xf numFmtId="44" fontId="9" fillId="0" borderId="13" xfId="2" applyFont="1" applyBorder="1" applyAlignment="1">
      <alignment horizontal="left" vertical="top" wrapText="1"/>
    </xf>
    <xf numFmtId="0" fontId="9" fillId="0" borderId="27" xfId="0" applyFont="1" applyBorder="1" applyAlignment="1">
      <alignment horizontal="left" vertical="top" wrapText="1"/>
    </xf>
    <xf numFmtId="0" fontId="7" fillId="0" borderId="7" xfId="0" applyFont="1" applyBorder="1" applyAlignment="1">
      <alignment horizontal="left" vertical="center"/>
    </xf>
    <xf numFmtId="44" fontId="11" fillId="2" borderId="5" xfId="2"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3" fillId="0" borderId="4" xfId="0" applyFont="1" applyBorder="1" applyAlignment="1">
      <alignment horizontal="center" vertical="top"/>
    </xf>
    <xf numFmtId="44" fontId="12" fillId="0" borderId="5" xfId="2" applyFont="1" applyBorder="1" applyAlignment="1">
      <alignment horizontal="center" vertical="center" wrapText="1"/>
    </xf>
    <xf numFmtId="44" fontId="12" fillId="2" borderId="5" xfId="2" applyFont="1" applyFill="1" applyBorder="1" applyAlignment="1">
      <alignment horizontal="center" vertical="center" wrapText="1"/>
    </xf>
    <xf numFmtId="10" fontId="12" fillId="2" borderId="6" xfId="1" applyNumberFormat="1" applyFont="1" applyFill="1" applyBorder="1" applyAlignment="1">
      <alignment horizontal="center" vertical="center" wrapText="1"/>
    </xf>
    <xf numFmtId="10" fontId="12" fillId="2" borderId="5" xfId="0" applyNumberFormat="1" applyFont="1" applyFill="1" applyBorder="1" applyAlignment="1">
      <alignment vertical="center" wrapText="1"/>
    </xf>
    <xf numFmtId="44" fontId="12" fillId="2" borderId="31" xfId="2" applyFont="1" applyFill="1" applyBorder="1" applyAlignment="1">
      <alignment horizontal="right" vertical="center" wrapText="1"/>
    </xf>
    <xf numFmtId="10" fontId="12" fillId="2" borderId="32" xfId="1" applyNumberFormat="1" applyFont="1" applyFill="1" applyBorder="1" applyAlignment="1">
      <alignment horizontal="center" vertical="center" wrapText="1"/>
    </xf>
    <xf numFmtId="44" fontId="12" fillId="2" borderId="34" xfId="2" applyFont="1" applyFill="1" applyBorder="1" applyAlignment="1">
      <alignment horizontal="center" vertical="center" wrapText="1"/>
    </xf>
    <xf numFmtId="10" fontId="12" fillId="2" borderId="33" xfId="0" applyNumberFormat="1" applyFont="1" applyFill="1" applyBorder="1" applyAlignment="1">
      <alignment vertical="center" wrapText="1"/>
    </xf>
    <xf numFmtId="44" fontId="12" fillId="2" borderId="33" xfId="2" applyFont="1" applyFill="1" applyBorder="1" applyAlignment="1">
      <alignment horizontal="center" vertical="center" wrapText="1"/>
    </xf>
    <xf numFmtId="10" fontId="12" fillId="2" borderId="5" xfId="0" applyNumberFormat="1" applyFont="1" applyFill="1" applyBorder="1" applyAlignment="1">
      <alignment horizontal="right" vertical="center" wrapText="1"/>
    </xf>
    <xf numFmtId="44" fontId="12" fillId="2" borderId="32" xfId="2" applyFont="1" applyFill="1" applyBorder="1" applyAlignment="1">
      <alignment horizontal="right" vertical="center" wrapText="1"/>
    </xf>
    <xf numFmtId="39" fontId="12" fillId="2" borderId="25" xfId="1" applyNumberFormat="1" applyFont="1" applyFill="1" applyBorder="1" applyAlignment="1">
      <alignment horizontal="right" vertical="center" wrapText="1"/>
    </xf>
    <xf numFmtId="0" fontId="13" fillId="0" borderId="0" xfId="0" applyFont="1"/>
    <xf numFmtId="2" fontId="5" fillId="4" borderId="5" xfId="1" applyNumberFormat="1" applyFont="1" applyFill="1" applyBorder="1" applyAlignment="1" applyProtection="1">
      <alignment horizontal="center" vertical="center" wrapText="1"/>
    </xf>
    <xf numFmtId="166" fontId="5" fillId="4" borderId="5" xfId="2" applyNumberFormat="1" applyFont="1" applyFill="1" applyBorder="1" applyAlignment="1">
      <alignment horizontal="right" vertical="center" wrapText="1"/>
    </xf>
    <xf numFmtId="2"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165" fontId="5" fillId="0" borderId="5" xfId="1" applyNumberFormat="1" applyFont="1" applyFill="1" applyBorder="1" applyAlignment="1">
      <alignment horizontal="center" vertical="center"/>
    </xf>
    <xf numFmtId="166" fontId="6" fillId="4" borderId="5" xfId="2" applyNumberFormat="1" applyFont="1" applyFill="1" applyBorder="1" applyAlignment="1">
      <alignment horizontal="center" vertical="center"/>
    </xf>
    <xf numFmtId="0" fontId="5" fillId="4" borderId="5" xfId="0" applyFont="1" applyFill="1" applyBorder="1"/>
    <xf numFmtId="166" fontId="6" fillId="4" borderId="5" xfId="2" applyNumberFormat="1" applyFont="1" applyFill="1" applyBorder="1" applyAlignment="1">
      <alignment horizontal="center" vertical="center" wrapText="1"/>
    </xf>
    <xf numFmtId="166" fontId="6" fillId="4" borderId="5" xfId="2" applyNumberFormat="1" applyFont="1" applyFill="1" applyBorder="1" applyAlignment="1">
      <alignment horizontal="left" vertical="center" wrapText="1"/>
    </xf>
    <xf numFmtId="166" fontId="6" fillId="4" borderId="5" xfId="2" applyNumberFormat="1" applyFont="1" applyFill="1" applyBorder="1" applyAlignment="1">
      <alignment horizontal="right" vertical="center" wrapText="1"/>
    </xf>
    <xf numFmtId="0" fontId="6" fillId="4" borderId="5" xfId="0" applyFont="1" applyFill="1" applyBorder="1"/>
    <xf numFmtId="0" fontId="5" fillId="4" borderId="5" xfId="0" applyFont="1" applyFill="1" applyBorder="1" applyAlignment="1">
      <alignment horizontal="center"/>
    </xf>
    <xf numFmtId="2" fontId="6" fillId="4" borderId="5" xfId="0" applyNumberFormat="1" applyFont="1" applyFill="1" applyBorder="1" applyAlignment="1">
      <alignment horizontal="center" vertical="center"/>
    </xf>
    <xf numFmtId="0" fontId="6" fillId="4" borderId="5" xfId="0" applyFont="1" applyFill="1" applyBorder="1" applyAlignment="1">
      <alignment vertical="center"/>
    </xf>
    <xf numFmtId="2" fontId="6" fillId="0" borderId="5" xfId="0" applyNumberFormat="1" applyFont="1" applyFill="1" applyBorder="1" applyAlignment="1">
      <alignment horizontal="center" vertical="center"/>
    </xf>
    <xf numFmtId="0" fontId="6" fillId="0" borderId="5" xfId="0" applyFont="1" applyFill="1" applyBorder="1" applyAlignment="1">
      <alignment vertical="center"/>
    </xf>
    <xf numFmtId="166" fontId="5" fillId="0" borderId="5" xfId="2"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66" fontId="5" fillId="0" borderId="5" xfId="2" applyNumberFormat="1" applyFont="1" applyFill="1" applyBorder="1" applyAlignment="1">
      <alignment horizontal="right" vertical="center" wrapText="1"/>
    </xf>
    <xf numFmtId="2" fontId="5" fillId="0" borderId="5" xfId="1" applyNumberFormat="1" applyFont="1" applyFill="1" applyBorder="1" applyAlignment="1" applyProtection="1">
      <alignment horizontal="center" vertical="center" wrapText="1"/>
    </xf>
    <xf numFmtId="44" fontId="5" fillId="0" borderId="5" xfId="2" applyFont="1" applyFill="1" applyBorder="1" applyAlignment="1" applyProtection="1">
      <alignment vertical="center" wrapText="1"/>
    </xf>
    <xf numFmtId="44" fontId="14" fillId="4" borderId="5" xfId="2" applyFont="1" applyFill="1" applyBorder="1" applyAlignment="1" applyProtection="1">
      <alignment vertical="center" wrapText="1"/>
    </xf>
    <xf numFmtId="0" fontId="2" fillId="0" borderId="5" xfId="0" applyFont="1" applyFill="1" applyBorder="1" applyAlignment="1">
      <alignment horizontal="left" vertical="center" wrapText="1"/>
    </xf>
    <xf numFmtId="2" fontId="2" fillId="0" borderId="5" xfId="3"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44" fontId="14" fillId="4" borderId="5" xfId="0" applyNumberFormat="1" applyFont="1" applyFill="1" applyBorder="1" applyAlignment="1">
      <alignment vertical="center" wrapText="1"/>
    </xf>
    <xf numFmtId="0" fontId="6" fillId="0" borderId="5" xfId="0" applyFont="1" applyFill="1" applyBorder="1" applyAlignment="1">
      <alignment horizontal="center"/>
    </xf>
    <xf numFmtId="1" fontId="5" fillId="0" borderId="5" xfId="2" applyNumberFormat="1" applyFont="1" applyFill="1" applyBorder="1" applyAlignment="1">
      <alignment vertical="center"/>
    </xf>
    <xf numFmtId="0" fontId="5" fillId="0" borderId="5"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4" fontId="5" fillId="0" borderId="5" xfId="5" applyNumberFormat="1" applyFont="1" applyFill="1" applyBorder="1" applyAlignment="1">
      <alignment horizontal="center" vertical="center" wrapText="1"/>
    </xf>
    <xf numFmtId="166" fontId="5" fillId="0" borderId="5" xfId="2" applyNumberFormat="1" applyFont="1" applyFill="1" applyBorder="1" applyAlignment="1">
      <alignment vertical="center" wrapText="1"/>
    </xf>
    <xf numFmtId="0" fontId="15" fillId="0" borderId="0" xfId="0" applyFont="1"/>
    <xf numFmtId="0" fontId="15" fillId="4" borderId="5" xfId="0" applyFont="1" applyFill="1" applyBorder="1"/>
    <xf numFmtId="44" fontId="15" fillId="4" borderId="5" xfId="0" applyNumberFormat="1" applyFont="1" applyFill="1" applyBorder="1"/>
    <xf numFmtId="2" fontId="5" fillId="0" borderId="5" xfId="1" applyNumberFormat="1" applyFont="1" applyFill="1" applyBorder="1" applyAlignment="1">
      <alignment horizontal="center" vertical="center" wrapText="1"/>
    </xf>
    <xf numFmtId="0" fontId="5" fillId="0" borderId="5" xfId="0" applyFont="1" applyFill="1" applyBorder="1" applyAlignment="1">
      <alignment vertical="center" wrapText="1"/>
    </xf>
    <xf numFmtId="1" fontId="6" fillId="0" borderId="5" xfId="2" applyNumberFormat="1" applyFont="1" applyFill="1" applyBorder="1" applyAlignment="1">
      <alignment horizontal="center" vertical="center"/>
    </xf>
    <xf numFmtId="167" fontId="5"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xf numFmtId="0" fontId="16" fillId="3" borderId="5" xfId="0" applyFont="1" applyFill="1" applyBorder="1" applyAlignment="1">
      <alignment vertical="center" wrapText="1"/>
    </xf>
    <xf numFmtId="0" fontId="16" fillId="3" borderId="5" xfId="0" applyFont="1" applyFill="1" applyBorder="1" applyAlignment="1">
      <alignment horizontal="center" vertical="center" wrapText="1"/>
    </xf>
    <xf numFmtId="2" fontId="16" fillId="3" borderId="5" xfId="1" applyNumberFormat="1" applyFont="1" applyFill="1" applyBorder="1" applyAlignment="1" applyProtection="1">
      <alignment horizontal="center" vertical="center" wrapText="1"/>
    </xf>
    <xf numFmtId="44" fontId="16" fillId="3" borderId="5" xfId="2" applyFont="1" applyFill="1" applyBorder="1" applyAlignment="1" applyProtection="1">
      <alignment vertical="center" wrapText="1"/>
    </xf>
    <xf numFmtId="166" fontId="16" fillId="0" borderId="5" xfId="2" applyNumberFormat="1" applyFont="1" applyFill="1" applyBorder="1" applyAlignment="1">
      <alignment horizontal="right" vertical="center" wrapText="1"/>
    </xf>
    <xf numFmtId="0" fontId="4" fillId="0" borderId="5" xfId="0" applyFont="1" applyFill="1" applyBorder="1" applyAlignment="1">
      <alignment horizontal="center"/>
    </xf>
    <xf numFmtId="0" fontId="15" fillId="0" borderId="0" xfId="0" applyFont="1" applyFill="1" applyBorder="1"/>
    <xf numFmtId="43" fontId="15" fillId="0" borderId="0" xfId="0" applyNumberFormat="1" applyFont="1" applyFill="1" applyBorder="1"/>
    <xf numFmtId="2" fontId="3" fillId="0" borderId="30" xfId="1" applyNumberFormat="1" applyFont="1" applyFill="1" applyBorder="1" applyAlignment="1" applyProtection="1">
      <alignment horizontal="center" vertical="center" wrapText="1"/>
    </xf>
    <xf numFmtId="44" fontId="14" fillId="4" borderId="9" xfId="2" applyFont="1" applyFill="1" applyBorder="1" applyAlignment="1" applyProtection="1">
      <alignment vertical="center" wrapText="1"/>
    </xf>
    <xf numFmtId="44" fontId="5" fillId="0" borderId="14" xfId="2" applyFont="1" applyFill="1" applyBorder="1" applyAlignment="1" applyProtection="1">
      <alignment vertical="center" wrapText="1"/>
    </xf>
    <xf numFmtId="9" fontId="12" fillId="0" borderId="5" xfId="3" applyFont="1" applyBorder="1" applyAlignment="1">
      <alignment horizontal="center" vertical="center" wrapText="1"/>
    </xf>
    <xf numFmtId="0" fontId="2" fillId="0" borderId="5" xfId="0" applyFont="1" applyFill="1" applyBorder="1" applyAlignment="1">
      <alignment horizontal="left" vertical="center"/>
    </xf>
    <xf numFmtId="0" fontId="2" fillId="5" borderId="5" xfId="0" applyFont="1" applyFill="1" applyBorder="1" applyAlignment="1">
      <alignment horizontal="left" vertical="center"/>
    </xf>
    <xf numFmtId="0" fontId="6" fillId="2"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2" fillId="0" borderId="37" xfId="0" applyFont="1" applyBorder="1" applyAlignment="1">
      <alignment horizontal="left" vertical="center"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30"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3" xfId="0" applyFont="1" applyFill="1" applyBorder="1" applyAlignment="1">
      <alignment horizontal="center"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2" fontId="3" fillId="0" borderId="5" xfId="0" applyNumberFormat="1" applyFont="1" applyBorder="1" applyAlignment="1">
      <alignment horizontal="justify" vertical="top" wrapText="1"/>
    </xf>
    <xf numFmtId="0" fontId="3" fillId="0" borderId="5" xfId="0" applyFont="1" applyBorder="1" applyAlignment="1">
      <alignment vertical="top" wrapText="1"/>
    </xf>
    <xf numFmtId="0" fontId="3" fillId="0" borderId="5" xfId="0" applyFont="1" applyBorder="1" applyAlignment="1">
      <alignment horizontal="justify" vertical="top" wrapText="1"/>
    </xf>
    <xf numFmtId="0" fontId="10" fillId="2" borderId="4" xfId="0" applyFont="1" applyFill="1" applyBorder="1" applyAlignment="1">
      <alignment horizontal="center" vertical="center" textRotation="90" wrapText="1"/>
    </xf>
    <xf numFmtId="0" fontId="10"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2" borderId="30" xfId="0" applyFont="1" applyFill="1" applyBorder="1" applyAlignment="1">
      <alignment horizontal="center"/>
    </xf>
    <xf numFmtId="0" fontId="2" fillId="2" borderId="8" xfId="0" applyFont="1" applyFill="1" applyBorder="1" applyAlignment="1">
      <alignment horizont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6" xfId="0" applyFont="1" applyBorder="1" applyAlignment="1">
      <alignment horizontal="left" vertical="top" wrapText="1"/>
    </xf>
    <xf numFmtId="0" fontId="7" fillId="0" borderId="15" xfId="0" applyFont="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8" xfId="0" applyBorder="1" applyAlignment="1"/>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9" fillId="0" borderId="13" xfId="0" applyFont="1" applyBorder="1" applyAlignment="1">
      <alignment horizontal="left" vertical="top" wrapText="1"/>
    </xf>
    <xf numFmtId="0" fontId="9" fillId="0" borderId="27" xfId="0" applyFont="1" applyBorder="1" applyAlignment="1">
      <alignment horizontal="left" vertical="top" wrapText="1"/>
    </xf>
    <xf numFmtId="0" fontId="7" fillId="0" borderId="7" xfId="0" applyFont="1" applyBorder="1" applyAlignment="1">
      <alignment horizontal="left" vertical="center"/>
    </xf>
    <xf numFmtId="0" fontId="7" fillId="0" borderId="8" xfId="0" applyFont="1" applyBorder="1" applyAlignment="1">
      <alignment horizontal="left" vertical="center"/>
    </xf>
  </cellXfs>
  <cellStyles count="6">
    <cellStyle name="Moeda" xfId="2" builtinId="4"/>
    <cellStyle name="Normal" xfId="0" builtinId="0"/>
    <cellStyle name="Normal 2" xfId="4"/>
    <cellStyle name="Porcentagem" xfId="3" builtinId="5"/>
    <cellStyle name="Separador de milhares" xfId="1" builtinId="3"/>
    <cellStyle name="Separador de milhares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41"/>
  <sheetViews>
    <sheetView topLeftCell="A31" workbookViewId="0">
      <selection activeCell="C48" sqref="C47:C48"/>
    </sheetView>
  </sheetViews>
  <sheetFormatPr defaultRowHeight="15"/>
  <cols>
    <col min="1" max="1" width="7.28515625" style="10" customWidth="1"/>
    <col min="2" max="2" width="8.5703125" style="10" customWidth="1"/>
    <col min="3" max="3" width="49.85546875" style="10" customWidth="1"/>
    <col min="4" max="4" width="4.85546875" style="10" customWidth="1"/>
    <col min="5" max="5" width="8" style="10" customWidth="1"/>
    <col min="6" max="6" width="15.5703125" style="10" customWidth="1"/>
    <col min="7" max="8" width="14.28515625" style="10" customWidth="1"/>
    <col min="9" max="16384" width="9.140625" style="10"/>
  </cols>
  <sheetData>
    <row r="1" spans="1:8">
      <c r="A1" s="108" t="s">
        <v>0</v>
      </c>
      <c r="B1" s="109"/>
      <c r="C1" s="109"/>
      <c r="D1" s="109"/>
      <c r="E1" s="109"/>
      <c r="F1" s="109"/>
      <c r="G1" s="110"/>
      <c r="H1" s="111"/>
    </row>
    <row r="2" spans="1:8">
      <c r="A2" s="112" t="s">
        <v>49</v>
      </c>
      <c r="B2" s="113"/>
      <c r="C2" s="113"/>
      <c r="D2" s="113"/>
      <c r="E2" s="113"/>
      <c r="F2" s="113"/>
      <c r="G2" s="113"/>
      <c r="H2" s="120"/>
    </row>
    <row r="3" spans="1:8">
      <c r="A3" s="112" t="s">
        <v>58</v>
      </c>
      <c r="B3" s="113"/>
      <c r="C3" s="113"/>
      <c r="D3" s="113"/>
      <c r="E3" s="113"/>
      <c r="F3" s="113"/>
      <c r="G3" s="113"/>
      <c r="H3" s="120"/>
    </row>
    <row r="4" spans="1:8">
      <c r="A4" s="112" t="s">
        <v>59</v>
      </c>
      <c r="B4" s="113"/>
      <c r="C4" s="113"/>
      <c r="D4" s="113"/>
      <c r="E4" s="113"/>
      <c r="F4" s="114"/>
      <c r="G4" s="115"/>
      <c r="H4" s="116"/>
    </row>
    <row r="5" spans="1:8" ht="15.75" thickBot="1">
      <c r="A5" s="1"/>
      <c r="B5" s="117"/>
      <c r="C5" s="118"/>
      <c r="D5" s="118"/>
      <c r="E5" s="119"/>
      <c r="F5" s="5"/>
      <c r="G5" s="6" t="s">
        <v>1</v>
      </c>
      <c r="H5" s="7">
        <v>0.20499999999999999</v>
      </c>
    </row>
    <row r="6" spans="1:8">
      <c r="A6" s="2"/>
      <c r="C6" s="3">
        <v>43844</v>
      </c>
      <c r="D6" s="4"/>
      <c r="E6" s="105"/>
      <c r="F6" s="105"/>
      <c r="G6" s="73"/>
      <c r="H6" s="74"/>
    </row>
    <row r="7" spans="1:8">
      <c r="A7" s="8"/>
      <c r="B7" s="9"/>
      <c r="C7" s="9"/>
      <c r="D7" s="9"/>
      <c r="E7" s="106" t="s">
        <v>22</v>
      </c>
      <c r="F7" s="106"/>
      <c r="G7" s="11"/>
      <c r="H7" s="12"/>
    </row>
    <row r="8" spans="1:8">
      <c r="A8" s="107" t="s">
        <v>2</v>
      </c>
      <c r="B8" s="107" t="s">
        <v>3</v>
      </c>
      <c r="C8" s="107" t="s">
        <v>4</v>
      </c>
      <c r="D8" s="107" t="s">
        <v>34</v>
      </c>
      <c r="E8" s="107" t="s">
        <v>33</v>
      </c>
      <c r="F8" s="107" t="s">
        <v>5</v>
      </c>
      <c r="G8" s="107" t="s">
        <v>6</v>
      </c>
      <c r="H8" s="107" t="s">
        <v>7</v>
      </c>
    </row>
    <row r="9" spans="1:8">
      <c r="A9" s="107"/>
      <c r="B9" s="107"/>
      <c r="C9" s="107"/>
      <c r="D9" s="107"/>
      <c r="E9" s="107"/>
      <c r="F9" s="107"/>
      <c r="G9" s="107"/>
      <c r="H9" s="107"/>
    </row>
    <row r="10" spans="1:8">
      <c r="A10" s="61" t="s">
        <v>61</v>
      </c>
      <c r="B10" s="15"/>
      <c r="C10" s="62" t="s">
        <v>13</v>
      </c>
      <c r="D10" s="62"/>
      <c r="E10" s="16"/>
      <c r="F10" s="54"/>
      <c r="G10" s="54"/>
      <c r="H10" s="54"/>
    </row>
    <row r="11" spans="1:8" s="23" customFormat="1">
      <c r="A11" s="63" t="s">
        <v>62</v>
      </c>
      <c r="B11" s="51" t="s">
        <v>19</v>
      </c>
      <c r="C11" s="52" t="s">
        <v>38</v>
      </c>
      <c r="D11" s="64" t="s">
        <v>8</v>
      </c>
      <c r="E11" s="50">
        <v>5</v>
      </c>
      <c r="F11" s="65">
        <v>95</v>
      </c>
      <c r="G11" s="65">
        <f>F11*E11</f>
        <v>475</v>
      </c>
      <c r="H11" s="65">
        <f>G11*H$5+G11</f>
        <v>572.375</v>
      </c>
    </row>
    <row r="12" spans="1:8">
      <c r="A12" s="63" t="s">
        <v>63</v>
      </c>
      <c r="B12" s="51" t="s">
        <v>19</v>
      </c>
      <c r="C12" s="66" t="s">
        <v>37</v>
      </c>
      <c r="D12" s="64" t="s">
        <v>8</v>
      </c>
      <c r="E12" s="50">
        <v>4</v>
      </c>
      <c r="F12" s="65">
        <v>420</v>
      </c>
      <c r="G12" s="65">
        <f t="shared" ref="G12:G20" si="0">F12*E12</f>
        <v>1680</v>
      </c>
      <c r="H12" s="65">
        <f t="shared" ref="H12:H20" si="1">G12*H$5+G12</f>
        <v>2024.4</v>
      </c>
    </row>
    <row r="13" spans="1:8">
      <c r="A13" s="63" t="s">
        <v>64</v>
      </c>
      <c r="B13" s="51" t="s">
        <v>43</v>
      </c>
      <c r="C13" s="66" t="s">
        <v>39</v>
      </c>
      <c r="D13" s="64" t="s">
        <v>8</v>
      </c>
      <c r="E13" s="50">
        <v>5</v>
      </c>
      <c r="F13" s="65">
        <v>16.59</v>
      </c>
      <c r="G13" s="65">
        <f t="shared" si="0"/>
        <v>82.95</v>
      </c>
      <c r="H13" s="65">
        <f t="shared" si="1"/>
        <v>99.954750000000004</v>
      </c>
    </row>
    <row r="14" spans="1:8" ht="14.25" customHeight="1">
      <c r="A14" s="63" t="s">
        <v>65</v>
      </c>
      <c r="B14" s="51">
        <v>91927</v>
      </c>
      <c r="C14" s="66" t="s">
        <v>40</v>
      </c>
      <c r="D14" s="64" t="s">
        <v>16</v>
      </c>
      <c r="E14" s="50">
        <v>392</v>
      </c>
      <c r="F14" s="65">
        <v>3.31</v>
      </c>
      <c r="G14" s="65">
        <f t="shared" si="0"/>
        <v>1297.52</v>
      </c>
      <c r="H14" s="65">
        <f t="shared" si="1"/>
        <v>1563.5116</v>
      </c>
    </row>
    <row r="15" spans="1:8" ht="24">
      <c r="A15" s="63" t="s">
        <v>66</v>
      </c>
      <c r="B15" s="51">
        <v>39243</v>
      </c>
      <c r="C15" s="66" t="s">
        <v>41</v>
      </c>
      <c r="D15" s="64" t="s">
        <v>16</v>
      </c>
      <c r="E15" s="50">
        <v>95</v>
      </c>
      <c r="F15" s="65">
        <v>3.51</v>
      </c>
      <c r="G15" s="65">
        <f t="shared" si="0"/>
        <v>333.45</v>
      </c>
      <c r="H15" s="65">
        <f t="shared" si="1"/>
        <v>401.80724999999995</v>
      </c>
    </row>
    <row r="16" spans="1:8" ht="24">
      <c r="A16" s="63" t="s">
        <v>67</v>
      </c>
      <c r="B16" s="51">
        <v>91867</v>
      </c>
      <c r="C16" s="66" t="s">
        <v>44</v>
      </c>
      <c r="D16" s="64" t="s">
        <v>16</v>
      </c>
      <c r="E16" s="50">
        <v>43</v>
      </c>
      <c r="F16" s="65">
        <v>6.82</v>
      </c>
      <c r="G16" s="65">
        <f t="shared" si="0"/>
        <v>293.26</v>
      </c>
      <c r="H16" s="65">
        <f t="shared" si="1"/>
        <v>353.37829999999997</v>
      </c>
    </row>
    <row r="17" spans="1:11">
      <c r="A17" s="63" t="s">
        <v>71</v>
      </c>
      <c r="B17" s="51">
        <v>79480</v>
      </c>
      <c r="C17" s="66" t="s">
        <v>45</v>
      </c>
      <c r="D17" s="64" t="s">
        <v>15</v>
      </c>
      <c r="E17" s="50">
        <v>22.8</v>
      </c>
      <c r="F17" s="65">
        <v>3.02</v>
      </c>
      <c r="G17" s="65">
        <f t="shared" si="0"/>
        <v>68.856000000000009</v>
      </c>
      <c r="H17" s="65">
        <f t="shared" si="1"/>
        <v>82.971480000000014</v>
      </c>
    </row>
    <row r="18" spans="1:11">
      <c r="A18" s="63" t="s">
        <v>68</v>
      </c>
      <c r="B18" s="51" t="s">
        <v>19</v>
      </c>
      <c r="C18" s="66" t="s">
        <v>47</v>
      </c>
      <c r="D18" s="64" t="s">
        <v>8</v>
      </c>
      <c r="E18" s="50">
        <v>7</v>
      </c>
      <c r="F18" s="65">
        <v>29.08</v>
      </c>
      <c r="G18" s="65">
        <f t="shared" si="0"/>
        <v>203.56</v>
      </c>
      <c r="H18" s="65">
        <f t="shared" si="1"/>
        <v>245.28980000000001</v>
      </c>
    </row>
    <row r="19" spans="1:11">
      <c r="A19" s="63" t="s">
        <v>69</v>
      </c>
      <c r="B19" s="51">
        <v>68069</v>
      </c>
      <c r="C19" s="66" t="s">
        <v>46</v>
      </c>
      <c r="D19" s="64" t="s">
        <v>8</v>
      </c>
      <c r="E19" s="50">
        <v>4</v>
      </c>
      <c r="F19" s="65">
        <v>47.58</v>
      </c>
      <c r="G19" s="65">
        <f t="shared" si="0"/>
        <v>190.32</v>
      </c>
      <c r="H19" s="65">
        <f t="shared" si="1"/>
        <v>229.3356</v>
      </c>
    </row>
    <row r="20" spans="1:11">
      <c r="A20" s="67" t="s">
        <v>70</v>
      </c>
      <c r="B20" s="68" t="s">
        <v>19</v>
      </c>
      <c r="C20" s="66" t="s">
        <v>14</v>
      </c>
      <c r="D20" s="68" t="s">
        <v>8</v>
      </c>
      <c r="E20" s="87">
        <v>19</v>
      </c>
      <c r="F20" s="69">
        <v>350</v>
      </c>
      <c r="G20" s="65">
        <f t="shared" si="0"/>
        <v>6650</v>
      </c>
      <c r="H20" s="65">
        <f t="shared" si="1"/>
        <v>8013.25</v>
      </c>
    </row>
    <row r="21" spans="1:11" ht="15" customHeight="1">
      <c r="A21" s="50"/>
      <c r="B21" s="51"/>
      <c r="C21" s="52"/>
      <c r="D21" s="52"/>
      <c r="E21" s="53"/>
      <c r="F21" s="16" t="s">
        <v>10</v>
      </c>
      <c r="G21" s="54">
        <f>SUM(G11:G20)</f>
        <v>11274.915999999999</v>
      </c>
      <c r="H21" s="17">
        <f>SUM(H11:H20)</f>
        <v>13586.273780000001</v>
      </c>
    </row>
    <row r="22" spans="1:11">
      <c r="A22" s="18" t="s">
        <v>11</v>
      </c>
      <c r="B22" s="13"/>
      <c r="C22" s="24" t="s">
        <v>80</v>
      </c>
      <c r="D22" s="13"/>
      <c r="E22" s="48"/>
      <c r="F22" s="22"/>
      <c r="G22" s="22"/>
      <c r="H22" s="49"/>
    </row>
    <row r="23" spans="1:11" ht="24" customHeight="1">
      <c r="A23" s="67" t="s">
        <v>12</v>
      </c>
      <c r="B23" s="68" t="s">
        <v>25</v>
      </c>
      <c r="C23" s="80" t="s">
        <v>26</v>
      </c>
      <c r="D23" s="68" t="s">
        <v>9</v>
      </c>
      <c r="E23" s="70">
        <f>(48.7+19+36+3+16.95+12.7+0.8)*(0.3+0.3+0.15)</f>
        <v>102.86250000000001</v>
      </c>
      <c r="F23" s="71">
        <v>24.5</v>
      </c>
      <c r="G23" s="71">
        <f>E23*F23</f>
        <v>2520.1312500000004</v>
      </c>
      <c r="H23" s="69">
        <f>G23*$H$5+G23</f>
        <v>3036.7581562500004</v>
      </c>
      <c r="J23" s="70"/>
    </row>
    <row r="24" spans="1:11" ht="16.5" customHeight="1">
      <c r="A24" s="67" t="s">
        <v>35</v>
      </c>
      <c r="B24" s="68">
        <v>92791</v>
      </c>
      <c r="C24" s="88" t="s">
        <v>27</v>
      </c>
      <c r="D24" s="68" t="s">
        <v>28</v>
      </c>
      <c r="E24" s="70">
        <f>(137.15/0.2)*(0.1*2+0.25*2)*0.14</f>
        <v>67.203500000000005</v>
      </c>
      <c r="F24" s="71">
        <v>6.6</v>
      </c>
      <c r="G24" s="71">
        <f>E24*F24</f>
        <v>443.54310000000004</v>
      </c>
      <c r="H24" s="69">
        <f>G24*$H$5+G24</f>
        <v>534.46943550000003</v>
      </c>
    </row>
    <row r="25" spans="1:11" ht="15.75" customHeight="1">
      <c r="A25" s="67" t="s">
        <v>36</v>
      </c>
      <c r="B25" s="68">
        <v>92793</v>
      </c>
      <c r="C25" s="88" t="s">
        <v>29</v>
      </c>
      <c r="D25" s="68" t="s">
        <v>28</v>
      </c>
      <c r="E25" s="68">
        <f>(137.15)*4*0.39</f>
        <v>213.95400000000001</v>
      </c>
      <c r="F25" s="71">
        <v>6.34</v>
      </c>
      <c r="G25" s="71">
        <f>E25*F25</f>
        <v>1356.4683600000001</v>
      </c>
      <c r="H25" s="69">
        <f>G25*$H$5+G25</f>
        <v>1634.5443738000001</v>
      </c>
    </row>
    <row r="26" spans="1:11" ht="27" customHeight="1">
      <c r="A26" s="67" t="s">
        <v>42</v>
      </c>
      <c r="B26" s="68">
        <v>94963</v>
      </c>
      <c r="C26" s="80" t="s">
        <v>30</v>
      </c>
      <c r="D26" s="68" t="s">
        <v>15</v>
      </c>
      <c r="E26" s="70">
        <f>137.15*0.15*0.3</f>
        <v>6.1717500000000003</v>
      </c>
      <c r="F26" s="71">
        <v>290.89999999999998</v>
      </c>
      <c r="G26" s="71">
        <f>E26*F26</f>
        <v>1795.362075</v>
      </c>
      <c r="H26" s="69">
        <f>G26*$H$5+G26</f>
        <v>2163.4113003749999</v>
      </c>
    </row>
    <row r="27" spans="1:11">
      <c r="A27" s="50"/>
      <c r="B27" s="51"/>
      <c r="C27" s="52"/>
      <c r="D27" s="52"/>
      <c r="E27" s="53"/>
      <c r="F27" s="16" t="s">
        <v>10</v>
      </c>
      <c r="G27" s="19">
        <f>SUM(G23:G26)</f>
        <v>6115.5047850000001</v>
      </c>
      <c r="H27" s="17">
        <f>SUM(H22:H26)</f>
        <v>7369.1832659250003</v>
      </c>
    </row>
    <row r="28" spans="1:11">
      <c r="A28" s="18" t="s">
        <v>72</v>
      </c>
      <c r="B28" s="18"/>
      <c r="C28" s="20" t="s">
        <v>21</v>
      </c>
      <c r="D28" s="13"/>
      <c r="E28" s="21"/>
      <c r="F28" s="22"/>
      <c r="G28" s="22"/>
      <c r="H28" s="14"/>
      <c r="K28" s="10" t="s">
        <v>76</v>
      </c>
    </row>
    <row r="29" spans="1:11" ht="76.5" customHeight="1">
      <c r="A29" s="67" t="s">
        <v>79</v>
      </c>
      <c r="B29" s="68" t="s">
        <v>19</v>
      </c>
      <c r="C29" s="66" t="s">
        <v>60</v>
      </c>
      <c r="D29" s="68" t="s">
        <v>16</v>
      </c>
      <c r="E29" s="70">
        <f>(44*5.9)+(11*4.2)</f>
        <v>305.8</v>
      </c>
      <c r="F29" s="71">
        <f>12.92+4.84+4</f>
        <v>21.759999999999998</v>
      </c>
      <c r="G29" s="71">
        <f t="shared" ref="G29:G34" si="2">F29*E29</f>
        <v>6654.2079999999996</v>
      </c>
      <c r="H29" s="69">
        <f t="shared" ref="H29:H34" si="3">G29*$H$5+G29</f>
        <v>8018.3206399999999</v>
      </c>
    </row>
    <row r="30" spans="1:11" ht="98.25" customHeight="1">
      <c r="A30" s="67" t="s">
        <v>73</v>
      </c>
      <c r="B30" s="68" t="s">
        <v>19</v>
      </c>
      <c r="C30" s="66" t="s">
        <v>23</v>
      </c>
      <c r="D30" s="68" t="s">
        <v>16</v>
      </c>
      <c r="E30" s="70">
        <f>(48.7*2)+(19*2)+(36*2)+(3*2)+(16.95*2)+(0.8*2)</f>
        <v>248.9</v>
      </c>
      <c r="F30" s="71">
        <f>10.28+4.84+4</f>
        <v>19.119999999999997</v>
      </c>
      <c r="G30" s="71">
        <f t="shared" si="2"/>
        <v>4758.9679999999998</v>
      </c>
      <c r="H30" s="69">
        <f t="shared" si="3"/>
        <v>5734.5564399999994</v>
      </c>
      <c r="K30" s="10" t="s">
        <v>20</v>
      </c>
    </row>
    <row r="31" spans="1:11" ht="48">
      <c r="A31" s="67" t="s">
        <v>74</v>
      </c>
      <c r="B31" s="68" t="s">
        <v>19</v>
      </c>
      <c r="C31" s="66" t="s">
        <v>81</v>
      </c>
      <c r="D31" s="68" t="s">
        <v>9</v>
      </c>
      <c r="E31" s="70">
        <f>(3*3)+(36*3)+(19*3)+(48.7*3)+(16.95*3)+(0.8*3)</f>
        <v>373.35</v>
      </c>
      <c r="F31" s="71">
        <v>27.85</v>
      </c>
      <c r="G31" s="71">
        <f t="shared" si="2"/>
        <v>10397.797500000001</v>
      </c>
      <c r="H31" s="69">
        <f t="shared" si="3"/>
        <v>12529.345987500001</v>
      </c>
      <c r="J31" s="47"/>
      <c r="K31" s="47"/>
    </row>
    <row r="32" spans="1:11" ht="25.5" customHeight="1">
      <c r="A32" s="89" t="s">
        <v>75</v>
      </c>
      <c r="B32" s="68" t="s">
        <v>19</v>
      </c>
      <c r="C32" s="66" t="s">
        <v>57</v>
      </c>
      <c r="D32" s="68" t="s">
        <v>9</v>
      </c>
      <c r="E32" s="70">
        <f>(19*2)+(48.7*2)+(16.95*2)+(36*2)+(3*2)+(0.8*2)</f>
        <v>248.9</v>
      </c>
      <c r="F32" s="90">
        <v>7.53</v>
      </c>
      <c r="G32" s="71">
        <f t="shared" si="2"/>
        <v>1874.2170000000001</v>
      </c>
      <c r="H32" s="69">
        <f t="shared" si="3"/>
        <v>2258.4314850000001</v>
      </c>
    </row>
    <row r="33" spans="1:9" ht="25.5" customHeight="1">
      <c r="A33" s="89" t="s">
        <v>83</v>
      </c>
      <c r="B33" s="68" t="s">
        <v>19</v>
      </c>
      <c r="C33" s="66" t="s">
        <v>84</v>
      </c>
      <c r="D33" s="68" t="s">
        <v>9</v>
      </c>
      <c r="E33" s="70">
        <v>9</v>
      </c>
      <c r="F33" s="90">
        <v>185</v>
      </c>
      <c r="G33" s="71">
        <f t="shared" si="2"/>
        <v>1665</v>
      </c>
      <c r="H33" s="69">
        <f t="shared" si="3"/>
        <v>2006.325</v>
      </c>
    </row>
    <row r="34" spans="1:9">
      <c r="A34" s="78" t="s">
        <v>82</v>
      </c>
      <c r="B34" s="79" t="s">
        <v>19</v>
      </c>
      <c r="C34" s="80" t="s">
        <v>24</v>
      </c>
      <c r="D34" s="81" t="s">
        <v>8</v>
      </c>
      <c r="E34" s="82">
        <v>2</v>
      </c>
      <c r="F34" s="83">
        <v>450</v>
      </c>
      <c r="G34" s="71">
        <f t="shared" si="2"/>
        <v>900</v>
      </c>
      <c r="H34" s="69">
        <f t="shared" si="3"/>
        <v>1084.5</v>
      </c>
      <c r="I34" s="23"/>
    </row>
    <row r="35" spans="1:9">
      <c r="A35" s="50"/>
      <c r="B35" s="51"/>
      <c r="C35" s="52"/>
      <c r="D35" s="52"/>
      <c r="E35" s="53"/>
      <c r="F35" s="16" t="s">
        <v>10</v>
      </c>
      <c r="G35" s="19">
        <f>SUM(G29:G34)</f>
        <v>26250.190500000001</v>
      </c>
      <c r="H35" s="19">
        <f>SUM(H29:H34)</f>
        <v>31631.479552500001</v>
      </c>
    </row>
    <row r="36" spans="1:9">
      <c r="A36" s="60" t="s">
        <v>17</v>
      </c>
      <c r="B36" s="55"/>
      <c r="C36" s="59" t="s">
        <v>78</v>
      </c>
      <c r="D36" s="55"/>
      <c r="E36" s="55"/>
      <c r="F36" s="56"/>
      <c r="G36" s="57"/>
      <c r="H36" s="58"/>
    </row>
    <row r="37" spans="1:9" ht="48">
      <c r="A37" s="91" t="s">
        <v>32</v>
      </c>
      <c r="B37" s="92" t="s">
        <v>19</v>
      </c>
      <c r="C37" s="93" t="s">
        <v>77</v>
      </c>
      <c r="D37" s="94" t="s">
        <v>8</v>
      </c>
      <c r="E37" s="95">
        <v>1</v>
      </c>
      <c r="F37" s="96">
        <v>1601.35</v>
      </c>
      <c r="G37" s="97">
        <f>F37*E37</f>
        <v>1601.35</v>
      </c>
      <c r="H37" s="97">
        <f>G37*H5+G37</f>
        <v>1929.6267499999999</v>
      </c>
    </row>
    <row r="38" spans="1:9" ht="48">
      <c r="A38" s="98" t="s">
        <v>18</v>
      </c>
      <c r="B38" s="68">
        <v>25398</v>
      </c>
      <c r="C38" s="66" t="s">
        <v>31</v>
      </c>
      <c r="D38" s="68" t="s">
        <v>8</v>
      </c>
      <c r="E38" s="70">
        <v>1</v>
      </c>
      <c r="F38" s="103">
        <v>2386.66</v>
      </c>
      <c r="G38" s="71">
        <f>F38*E38</f>
        <v>2386.66</v>
      </c>
      <c r="H38" s="69">
        <f>G38*$H$5+G38</f>
        <v>2875.9252999999999</v>
      </c>
    </row>
    <row r="39" spans="1:9">
      <c r="A39" s="75"/>
      <c r="B39" s="75"/>
      <c r="C39" s="76"/>
      <c r="D39" s="75"/>
      <c r="E39" s="101"/>
      <c r="F39" s="72" t="s">
        <v>10</v>
      </c>
      <c r="G39" s="102">
        <f>SUM(G37:G38)</f>
        <v>3988.0099999999998</v>
      </c>
      <c r="H39" s="77">
        <f>SUM(H37:H38)</f>
        <v>4805.5520500000002</v>
      </c>
      <c r="I39" s="25"/>
    </row>
    <row r="40" spans="1:9">
      <c r="F40" s="99"/>
      <c r="G40" s="85" t="s">
        <v>51</v>
      </c>
      <c r="H40" s="86">
        <f>SUM(H21+H27+H35+H39)</f>
        <v>57392.488648425002</v>
      </c>
    </row>
    <row r="41" spans="1:9">
      <c r="F41" s="84"/>
      <c r="G41" s="99"/>
      <c r="H41" s="100"/>
    </row>
  </sheetData>
  <mergeCells count="16">
    <mergeCell ref="E6:F6"/>
    <mergeCell ref="E7:F7"/>
    <mergeCell ref="E8:E9"/>
    <mergeCell ref="F8:F9"/>
    <mergeCell ref="A1:H1"/>
    <mergeCell ref="A4:F4"/>
    <mergeCell ref="G4:H4"/>
    <mergeCell ref="B5:E5"/>
    <mergeCell ref="A3:H3"/>
    <mergeCell ref="A2:H2"/>
    <mergeCell ref="G8:G9"/>
    <mergeCell ref="H8:H9"/>
    <mergeCell ref="A8:A9"/>
    <mergeCell ref="B8:B9"/>
    <mergeCell ref="C8:C9"/>
    <mergeCell ref="D8:D9"/>
  </mergeCells>
  <pageMargins left="0.78740157480314965" right="0" top="0.98425196850393704" bottom="0"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J21"/>
  <sheetViews>
    <sheetView tabSelected="1" workbookViewId="0">
      <selection activeCell="M12" sqref="M12"/>
    </sheetView>
  </sheetViews>
  <sheetFormatPr defaultRowHeight="15"/>
  <cols>
    <col min="5" max="5" width="15.85546875" customWidth="1"/>
    <col min="6" max="6" width="8" customWidth="1"/>
    <col min="7" max="7" width="15.7109375" customWidth="1"/>
    <col min="8" max="8" width="8.28515625" bestFit="1" customWidth="1"/>
    <col min="9" max="9" width="14.28515625" bestFit="1" customWidth="1"/>
  </cols>
  <sheetData>
    <row r="1" spans="1:10" ht="21" thickBot="1">
      <c r="A1" s="141" t="s">
        <v>48</v>
      </c>
      <c r="B1" s="142"/>
      <c r="C1" s="142"/>
      <c r="D1" s="142"/>
      <c r="E1" s="142"/>
      <c r="F1" s="142"/>
      <c r="G1" s="142"/>
      <c r="H1" s="142"/>
      <c r="I1" s="143"/>
      <c r="J1" s="144"/>
    </row>
    <row r="2" spans="1:10" ht="16.5" thickBot="1">
      <c r="A2" s="145" t="s">
        <v>49</v>
      </c>
      <c r="B2" s="146"/>
      <c r="C2" s="146"/>
      <c r="D2" s="146"/>
      <c r="E2" s="146"/>
      <c r="F2" s="146"/>
      <c r="G2" s="146"/>
      <c r="H2" s="146"/>
      <c r="I2" s="26"/>
      <c r="J2" s="27"/>
    </row>
    <row r="3" spans="1:10" ht="15.75">
      <c r="A3" s="147" t="s">
        <v>85</v>
      </c>
      <c r="B3" s="148"/>
      <c r="C3" s="148"/>
      <c r="D3" s="148"/>
      <c r="E3" s="148"/>
      <c r="F3" s="148"/>
      <c r="G3" s="148"/>
      <c r="H3" s="148"/>
      <c r="I3" s="28"/>
      <c r="J3" s="29"/>
    </row>
    <row r="4" spans="1:10" ht="15.75">
      <c r="A4" s="149" t="s">
        <v>86</v>
      </c>
      <c r="B4" s="150"/>
      <c r="C4" s="150"/>
      <c r="D4" s="151"/>
      <c r="E4" s="151"/>
      <c r="F4" s="151"/>
      <c r="G4" s="151"/>
      <c r="H4" s="151"/>
      <c r="I4" s="152"/>
      <c r="J4" s="153"/>
    </row>
    <row r="5" spans="1:10" ht="15.75">
      <c r="A5" s="156"/>
      <c r="B5" s="157"/>
      <c r="C5" s="157"/>
      <c r="D5" s="157"/>
      <c r="E5" s="157"/>
      <c r="F5" s="157"/>
      <c r="G5" s="157"/>
      <c r="H5" s="30"/>
      <c r="I5" s="154"/>
      <c r="J5" s="155"/>
    </row>
    <row r="6" spans="1:10">
      <c r="A6" s="135" t="s">
        <v>2</v>
      </c>
      <c r="B6" s="136" t="s">
        <v>4</v>
      </c>
      <c r="C6" s="136"/>
      <c r="D6" s="136"/>
      <c r="E6" s="122" t="s">
        <v>50</v>
      </c>
      <c r="F6" s="122"/>
      <c r="G6" s="122"/>
      <c r="H6" s="122"/>
      <c r="I6" s="137" t="s">
        <v>51</v>
      </c>
      <c r="J6" s="138"/>
    </row>
    <row r="7" spans="1:10">
      <c r="A7" s="135"/>
      <c r="B7" s="136"/>
      <c r="C7" s="136"/>
      <c r="D7" s="136"/>
      <c r="E7" s="139" t="s">
        <v>88</v>
      </c>
      <c r="F7" s="140"/>
      <c r="G7" s="139" t="s">
        <v>89</v>
      </c>
      <c r="H7" s="140"/>
      <c r="I7" s="137"/>
      <c r="J7" s="138"/>
    </row>
    <row r="8" spans="1:10">
      <c r="A8" s="135"/>
      <c r="B8" s="136"/>
      <c r="C8" s="136"/>
      <c r="D8" s="136"/>
      <c r="E8" s="31" t="s">
        <v>52</v>
      </c>
      <c r="F8" s="32" t="s">
        <v>53</v>
      </c>
      <c r="G8" s="31" t="s">
        <v>52</v>
      </c>
      <c r="H8" s="32" t="s">
        <v>53</v>
      </c>
      <c r="I8" s="31" t="s">
        <v>52</v>
      </c>
      <c r="J8" s="33" t="s">
        <v>53</v>
      </c>
    </row>
    <row r="9" spans="1:10">
      <c r="A9" s="34">
        <v>1</v>
      </c>
      <c r="B9" s="132" t="s">
        <v>13</v>
      </c>
      <c r="C9" s="133"/>
      <c r="D9" s="133"/>
      <c r="E9" s="35">
        <f>I9*F9</f>
        <v>0</v>
      </c>
      <c r="F9" s="104">
        <v>0</v>
      </c>
      <c r="G9" s="35">
        <f>H9*I9</f>
        <v>13586.273780000001</v>
      </c>
      <c r="H9" s="104">
        <v>1</v>
      </c>
      <c r="I9" s="36">
        <f>ORÇAMENTO!H21</f>
        <v>13586.273780000001</v>
      </c>
      <c r="J9" s="37">
        <f>I9/$I$14</f>
        <v>0.23672564302319801</v>
      </c>
    </row>
    <row r="10" spans="1:10">
      <c r="A10" s="34">
        <v>2</v>
      </c>
      <c r="B10" s="134" t="s">
        <v>87</v>
      </c>
      <c r="C10" s="133"/>
      <c r="D10" s="133"/>
      <c r="E10" s="35">
        <f t="shared" ref="E10:E12" si="0">I10*F10</f>
        <v>7369.1832659250003</v>
      </c>
      <c r="F10" s="104">
        <v>1</v>
      </c>
      <c r="G10" s="35">
        <f t="shared" ref="G10:G12" si="1">H10*I10</f>
        <v>0</v>
      </c>
      <c r="H10" s="104">
        <v>0</v>
      </c>
      <c r="I10" s="36">
        <f>ORÇAMENTO!H27</f>
        <v>7369.1832659250003</v>
      </c>
      <c r="J10" s="37">
        <f>I10/$I$14</f>
        <v>0.12839978609513092</v>
      </c>
    </row>
    <row r="11" spans="1:10">
      <c r="A11" s="34">
        <v>3</v>
      </c>
      <c r="B11" s="134" t="s">
        <v>21</v>
      </c>
      <c r="C11" s="133"/>
      <c r="D11" s="133"/>
      <c r="E11" s="35">
        <f t="shared" si="0"/>
        <v>18978.887731499999</v>
      </c>
      <c r="F11" s="104">
        <v>0.6</v>
      </c>
      <c r="G11" s="35">
        <f t="shared" si="1"/>
        <v>12652.591821000002</v>
      </c>
      <c r="H11" s="104">
        <v>0.4</v>
      </c>
      <c r="I11" s="36">
        <f>ORÇAMENTO!H35</f>
        <v>31631.479552500001</v>
      </c>
      <c r="J11" s="37">
        <f>I11/$I$14</f>
        <v>0.55114319482237772</v>
      </c>
    </row>
    <row r="12" spans="1:10" ht="15.75" thickBot="1">
      <c r="A12" s="34">
        <v>4</v>
      </c>
      <c r="B12" s="134" t="s">
        <v>78</v>
      </c>
      <c r="C12" s="133"/>
      <c r="D12" s="133"/>
      <c r="E12" s="35">
        <f t="shared" si="0"/>
        <v>0</v>
      </c>
      <c r="F12" s="104">
        <v>0</v>
      </c>
      <c r="G12" s="35">
        <f t="shared" si="1"/>
        <v>4805.5520500000002</v>
      </c>
      <c r="H12" s="104">
        <v>1</v>
      </c>
      <c r="I12" s="36">
        <f>ORÇAMENTO!H39</f>
        <v>4805.5520500000002</v>
      </c>
      <c r="J12" s="37">
        <f>I12/$I$14</f>
        <v>8.3731376059293386E-2</v>
      </c>
    </row>
    <row r="13" spans="1:10" ht="15.75" thickBot="1">
      <c r="A13" s="121" t="s">
        <v>54</v>
      </c>
      <c r="B13" s="122"/>
      <c r="C13" s="122"/>
      <c r="D13" s="123"/>
      <c r="E13" s="36">
        <f>SUM(E9:E12)</f>
        <v>26348.070997424998</v>
      </c>
      <c r="F13" s="38">
        <f>E13/$I$14</f>
        <v>0.4590857029885575</v>
      </c>
      <c r="G13" s="36">
        <f>SUM(G9:G12)</f>
        <v>31044.417651000003</v>
      </c>
      <c r="H13" s="38">
        <f>G13/$I$14</f>
        <v>0.54091429701144245</v>
      </c>
      <c r="I13" s="39"/>
      <c r="J13" s="40">
        <f>SUM(J9:J12)</f>
        <v>1</v>
      </c>
    </row>
    <row r="14" spans="1:10" ht="15.75" thickBot="1">
      <c r="A14" s="124" t="s">
        <v>55</v>
      </c>
      <c r="B14" s="125"/>
      <c r="C14" s="125"/>
      <c r="D14" s="125"/>
      <c r="E14" s="41">
        <f>E13</f>
        <v>26348.070997424998</v>
      </c>
      <c r="F14" s="42">
        <f>F13</f>
        <v>0.4590857029885575</v>
      </c>
      <c r="G14" s="43">
        <f>G13+E14</f>
        <v>57392.488648425002</v>
      </c>
      <c r="H14" s="44">
        <f>F14+H13</f>
        <v>1</v>
      </c>
      <c r="I14" s="45">
        <f>SUM(I9:I13)</f>
        <v>57392.488648425002</v>
      </c>
      <c r="J14" s="46"/>
    </row>
    <row r="15" spans="1:10" ht="15.75" thickBot="1">
      <c r="A15" s="126"/>
      <c r="B15" s="127"/>
      <c r="C15" s="127"/>
      <c r="D15" s="128"/>
      <c r="E15" s="129" t="s">
        <v>56</v>
      </c>
      <c r="F15" s="130"/>
      <c r="G15" s="130"/>
      <c r="H15" s="130"/>
      <c r="I15" s="130"/>
      <c r="J15" s="131"/>
    </row>
    <row r="21" spans="9:9">
      <c r="I21" t="s">
        <v>76</v>
      </c>
    </row>
  </sheetData>
  <mergeCells count="22">
    <mergeCell ref="E6:H6"/>
    <mergeCell ref="I6:J7"/>
    <mergeCell ref="E7:F7"/>
    <mergeCell ref="G7:H7"/>
    <mergeCell ref="A1:H1"/>
    <mergeCell ref="I1:J1"/>
    <mergeCell ref="A2:H2"/>
    <mergeCell ref="A3:H3"/>
    <mergeCell ref="A4:H4"/>
    <mergeCell ref="I4:J5"/>
    <mergeCell ref="A5:G5"/>
    <mergeCell ref="B9:D9"/>
    <mergeCell ref="B10:D10"/>
    <mergeCell ref="B11:D11"/>
    <mergeCell ref="B12:D12"/>
    <mergeCell ref="A6:A8"/>
    <mergeCell ref="B6:D8"/>
    <mergeCell ref="A13:D13"/>
    <mergeCell ref="A14:D14"/>
    <mergeCell ref="A15:D15"/>
    <mergeCell ref="E15:H15"/>
    <mergeCell ref="I15:J15"/>
  </mergeCells>
  <pageMargins left="0.511811024" right="0.511811024" top="0.78740157499999996" bottom="0.78740157499999996" header="0.31496062000000002" footer="0.31496062000000002"/>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ORÇAMENTO</vt:lpstr>
      <vt:lpstr>Plan2</vt:lpstr>
      <vt:lpstr>Plan3</vt:lpstr>
      <vt:lpstr>ORÇAMENTO!Area_de_impressao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Planejamento1</dc:creator>
  <cp:lastModifiedBy>Planejamento1</cp:lastModifiedBy>
  <cp:lastPrinted>2020-01-23T15:34:34Z</cp:lastPrinted>
  <dcterms:created xsi:type="dcterms:W3CDTF">2019-08-08T14:53:55Z</dcterms:created>
  <dcterms:modified xsi:type="dcterms:W3CDTF">2020-01-23T16:06:25Z</dcterms:modified>
</cp:coreProperties>
</file>