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60" yWindow="-225" windowWidth="11325" windowHeight="7935"/>
  </bookViews>
  <sheets>
    <sheet name="Plan1" sheetId="1" r:id="rId1"/>
    <sheet name="Plan2" sheetId="2" r:id="rId2"/>
    <sheet name="Plan3" sheetId="3" r:id="rId3"/>
  </sheets>
  <definedNames>
    <definedName name="_xlnm.Print_Area" localSheetId="0">Plan1!$A$1:$H$43</definedName>
  </definedNames>
  <calcPr calcId="124519"/>
</workbook>
</file>

<file path=xl/calcChain.xml><?xml version="1.0" encoding="utf-8"?>
<calcChain xmlns="http://schemas.openxmlformats.org/spreadsheetml/2006/main">
  <c r="H6" i="1"/>
  <c r="E11" s="1"/>
  <c r="B12" i="2" l="1"/>
  <c r="B11"/>
  <c r="B10"/>
  <c r="B9"/>
  <c r="G15" i="1" l="1"/>
  <c r="H15" s="1"/>
  <c r="G16"/>
  <c r="H16" s="1"/>
  <c r="G17"/>
  <c r="H17" s="1"/>
  <c r="G18"/>
  <c r="H18" s="1"/>
  <c r="G19"/>
  <c r="H19" s="1"/>
  <c r="G20"/>
  <c r="H20" s="1"/>
  <c r="G21"/>
  <c r="H21" s="1"/>
  <c r="G22"/>
  <c r="H22" s="1"/>
  <c r="G23"/>
  <c r="H23" s="1"/>
  <c r="G14"/>
  <c r="H14" s="1"/>
  <c r="E39"/>
  <c r="E33"/>
  <c r="E32"/>
  <c r="E31"/>
  <c r="E30"/>
  <c r="H7"/>
  <c r="G33" l="1"/>
  <c r="H33" s="1"/>
  <c r="G32"/>
  <c r="H32" s="1"/>
  <c r="G31"/>
  <c r="H31" s="1"/>
  <c r="G30"/>
  <c r="H30" s="1"/>
  <c r="G40" l="1"/>
  <c r="H40" s="1"/>
  <c r="G41"/>
  <c r="H41" s="1"/>
  <c r="G39"/>
  <c r="G38"/>
  <c r="H38" s="1"/>
  <c r="G24"/>
  <c r="H24" l="1"/>
  <c r="I10" i="2" s="1"/>
  <c r="H39" i="1"/>
  <c r="E28"/>
  <c r="G28" s="1"/>
  <c r="H28" s="1"/>
  <c r="F37"/>
  <c r="G37" s="1"/>
  <c r="H37" s="1"/>
  <c r="F36"/>
  <c r="G36" s="1"/>
  <c r="H36" s="1"/>
  <c r="G11"/>
  <c r="G10" i="2" l="1"/>
  <c r="E10"/>
  <c r="G42" i="1"/>
  <c r="H42"/>
  <c r="I12" i="2" s="1"/>
  <c r="H11" i="1"/>
  <c r="H12" s="1"/>
  <c r="I9" i="2" s="1"/>
  <c r="G12" i="1"/>
  <c r="E27"/>
  <c r="G27" s="1"/>
  <c r="H27" s="1"/>
  <c r="E26"/>
  <c r="G26" s="1"/>
  <c r="H26" s="1"/>
  <c r="G12" i="2" l="1"/>
  <c r="E12"/>
  <c r="G9"/>
  <c r="E9"/>
  <c r="H34" i="1"/>
  <c r="G34"/>
  <c r="G43" s="1"/>
  <c r="H43" l="1"/>
  <c r="I11" i="2"/>
  <c r="G11" l="1"/>
  <c r="G13" s="1"/>
  <c r="H13" s="1"/>
  <c r="E11"/>
  <c r="E13" s="1"/>
  <c r="I14"/>
  <c r="J11" l="1"/>
  <c r="J10"/>
  <c r="J9"/>
  <c r="J12"/>
  <c r="E14"/>
  <c r="G14" s="1"/>
  <c r="F13"/>
  <c r="F14" s="1"/>
  <c r="H14" s="1"/>
  <c r="J13" l="1"/>
</calcChain>
</file>

<file path=xl/sharedStrings.xml><?xml version="1.0" encoding="utf-8"?>
<sst xmlns="http://schemas.openxmlformats.org/spreadsheetml/2006/main" count="136" uniqueCount="96">
  <si>
    <t>PLANILHA DE ORÇAMENTO ESTIMATIVO</t>
  </si>
  <si>
    <t>BDI</t>
  </si>
  <si>
    <t>ITEM</t>
  </si>
  <si>
    <t xml:space="preserve">CÓDIGO (SINAPI) </t>
  </si>
  <si>
    <t>DISCRIMINAÇÃO</t>
  </si>
  <si>
    <t>CUSTO UNITÁRIO</t>
  </si>
  <si>
    <t>VALOR TOTAL</t>
  </si>
  <si>
    <t>VALOR TOTAL C/ BDI</t>
  </si>
  <si>
    <t>und</t>
  </si>
  <si>
    <t>m²</t>
  </si>
  <si>
    <t>SUBTOTAL</t>
  </si>
  <si>
    <t>2.0</t>
  </si>
  <si>
    <t>2.1</t>
  </si>
  <si>
    <t>PINTURA</t>
  </si>
  <si>
    <t>ILUMINAÇÃO</t>
  </si>
  <si>
    <t>Refletores led 200w branco frio- 18.000 lumens-instalado</t>
  </si>
  <si>
    <t>1.0</t>
  </si>
  <si>
    <t>PISO</t>
  </si>
  <si>
    <t>1.1</t>
  </si>
  <si>
    <t>Lastro de brita (e=5cm), compactado</t>
  </si>
  <si>
    <t>m³</t>
  </si>
  <si>
    <t>Armação em tela de aço soldada nervurada Q-92, aço CA-60, 4,2mm, malha 15x15cm</t>
  </si>
  <si>
    <t>Piso em concreto 20 mpa preparo mecanico, espessura 7cm, incluso juntas de dilatação em poliuretano 2x2m</t>
  </si>
  <si>
    <t>3.0</t>
  </si>
  <si>
    <t>3.1</t>
  </si>
  <si>
    <t>3.2</t>
  </si>
  <si>
    <t>3.3</t>
  </si>
  <si>
    <t>m</t>
  </si>
  <si>
    <t>4.0</t>
  </si>
  <si>
    <t>4.2</t>
  </si>
  <si>
    <t>Mercado</t>
  </si>
  <si>
    <t xml:space="preserve">  </t>
  </si>
  <si>
    <t>ALAMBRADO E TELAS</t>
  </si>
  <si>
    <t>MERCADO</t>
  </si>
  <si>
    <t>Montantes verticais em tubo de ferro galvanizados com bitola de 2.1/2” (duas polegadas e meia) com espessura da parede do tubo de 1,25mm (mínimo) chumbados em concreto com profundidade mínima do tubo de 0,90 cm, com aplicação de anticorrosivo, e pintura esmalte sintético brilhante cor verde. Distancias e alturas conforme projeto. (h=7,00+0,90m)</t>
  </si>
  <si>
    <t>4.3</t>
  </si>
  <si>
    <t>4.4</t>
  </si>
  <si>
    <t>Dimensões Alambrado</t>
  </si>
  <si>
    <t>Dimensões Quadra</t>
  </si>
  <si>
    <t>Montantes horizontais: iniciando com 0,05 (cinco centímetros) de altura da viga, corridos em toda extensão da quadra, fixar tubo de ferro galvanizados com bitola de 2” (duas polegadas) com espessura da parede do tubo de 1,25mm (mínimo), e montante superior horizontal  na altura de 7 metros,  corridos em toda extensão da quadra, com aplicação de anticorrosivo, e pintura esmalte sintético brilhante cor verde. Distancias e alturas conforme projeto.</t>
  </si>
  <si>
    <t>Portao de abrir em ferro, pintado na cor verde</t>
  </si>
  <si>
    <t>Tela metalica de arame galvanizado revestido em PVC verde malha 7, bwg 12,  e fixada nas extremidades dos tubos através amarração com arame galvanizado, revestido em PVC verde- altura 4,0m</t>
  </si>
  <si>
    <t>74007/001</t>
  </si>
  <si>
    <t>Forma tabua p/ concreto em fundação c/ reaproveitamento 10x.</t>
  </si>
  <si>
    <t>Corte e dobra de aço CA-60, diâmetro de 5.0 mm</t>
  </si>
  <si>
    <t>kg</t>
  </si>
  <si>
    <t>Corte e dobra de aço ca-50, diâmetro de 8.0 mm</t>
  </si>
  <si>
    <t>Concreto fck=15mpa, traço 1:3, 4:3,5 (cimento/areia/bruta1) - preparo mecanico com betoneira 400L.</t>
  </si>
  <si>
    <t>Conjunto para futsal com traves oficiais de 3,00X 2,00 m em tudo de aço galvanizado 3" com requadro em tubo de 1", pintura em primer com tinta esmalte sinetico e redes de polietileno fio 4mm</t>
  </si>
  <si>
    <t>3.4</t>
  </si>
  <si>
    <t>4.1</t>
  </si>
  <si>
    <t>4.5</t>
  </si>
  <si>
    <t>4.6</t>
  </si>
  <si>
    <t>QUANT</t>
  </si>
  <si>
    <t>UNID</t>
  </si>
  <si>
    <t>2.2</t>
  </si>
  <si>
    <t>2.3</t>
  </si>
  <si>
    <t>Poste de concreto h= 8,00m - fornecimento e colocação</t>
  </si>
  <si>
    <t>Cruzeta para 4 refletores- comprimeno 2,10 m</t>
  </si>
  <si>
    <t>Disjuntor termomagnético monopólar padrão nena</t>
  </si>
  <si>
    <t>Cabo de cobre flexível isolado, 2,5mm², anti-chama</t>
  </si>
  <si>
    <t>Eletroduto PVC flexível corrugado 32mm, reforçado, cor laranja, DE 32mm</t>
  </si>
  <si>
    <t>2.4</t>
  </si>
  <si>
    <t>2.5</t>
  </si>
  <si>
    <t>74130/001</t>
  </si>
  <si>
    <t>Eletroduto rígido roscável, PVC DN 25mm (3/4")- fornecimento e instalação</t>
  </si>
  <si>
    <t>Escavação mecanica campo aberto em solo exceto rocha</t>
  </si>
  <si>
    <t>2.6</t>
  </si>
  <si>
    <t>2.7</t>
  </si>
  <si>
    <t>2.8</t>
  </si>
  <si>
    <t>2.9</t>
  </si>
  <si>
    <t>Haste copperweld 5/8x 3,0m com conector</t>
  </si>
  <si>
    <t>Caixa de passagem diam. 30 cm, com tampa de concreto</t>
  </si>
  <si>
    <t>22x40</t>
  </si>
  <si>
    <t>PROJETO: Construção Quadra esportiva - Localidade de Bateias de Cima</t>
  </si>
  <si>
    <t xml:space="preserve">PLANILHA DE CRONOGRAMA FÍSICO-FINANCEIRO </t>
  </si>
  <si>
    <t>MUNICÍPIO: CAMPO ALEGRE</t>
  </si>
  <si>
    <t>PERÍODO</t>
  </si>
  <si>
    <t>TOTAL</t>
  </si>
  <si>
    <t>Mês 01</t>
  </si>
  <si>
    <t>Mês 02</t>
  </si>
  <si>
    <t>R$</t>
  </si>
  <si>
    <t>%</t>
  </si>
  <si>
    <t>TOTAL NO MÊS (SIMPLES)</t>
  </si>
  <si>
    <t>TOTAL NO MÊS (ACUMULADO)</t>
  </si>
  <si>
    <t>NOME E Nº CREA DO RESPONSÁVEL TÉCNICO:                          Bruno Seefeld   CREA-SC -   114853-4</t>
  </si>
  <si>
    <t>Viga Baldrame</t>
  </si>
  <si>
    <t>3.4.1</t>
  </si>
  <si>
    <t>3.4.2</t>
  </si>
  <si>
    <t>3.4.3</t>
  </si>
  <si>
    <t>3.4.4</t>
  </si>
  <si>
    <t>Pintura acrilica, duas demão - conforme projeto</t>
  </si>
  <si>
    <t>PROJETO: Construção Quadra esportiva - RM 020 - Localidade de Bateias de Cima</t>
  </si>
  <si>
    <t>Tela em poliester para a cobertura, malha 12 e fio 2, cor verde, com cabos de aço para sustentação (10 unidades c/ 20,00m)</t>
  </si>
  <si>
    <t>LOCALIZAÇÃO: RM 020 - Localidade de Bateias de Cima</t>
  </si>
  <si>
    <t>20x38</t>
  </si>
</sst>
</file>

<file path=xl/styles.xml><?xml version="1.0" encoding="utf-8"?>
<styleSheet xmlns="http://schemas.openxmlformats.org/spreadsheetml/2006/main">
  <numFmts count="8">
    <numFmt numFmtId="8" formatCode="&quot;R$&quot;\ #,##0.00;[Red]\-&quot;R$&quot;\ #,##0.00"/>
    <numFmt numFmtId="44" formatCode="_-&quot;R$&quot;\ * #,##0.00_-;\-&quot;R$&quot;\ * #,##0.00_-;_-&quot;R$&quot;\ * &quot;-&quot;??_-;_-@_-"/>
    <numFmt numFmtId="43" formatCode="_-* #,##0.00_-;\-* #,##0.00_-;_-* &quot;-&quot;??_-;_-@_-"/>
    <numFmt numFmtId="164" formatCode="0.0%"/>
    <numFmt numFmtId="165" formatCode="_(* #,##0.00_);_(* \(#,##0.00\);_(* &quot;-&quot;??_);_(@_)"/>
    <numFmt numFmtId="166" formatCode="_(&quot;R$ &quot;* #,##0.00_);_(&quot;R$ &quot;* \(#,##0.00\);_(&quot;R$ &quot;* &quot;-&quot;??_);_(@_)"/>
    <numFmt numFmtId="167" formatCode="&quot;R$&quot;\ #,##0.00"/>
    <numFmt numFmtId="168" formatCode="0.0"/>
  </numFmts>
  <fonts count="14">
    <font>
      <sz val="11"/>
      <color theme="1"/>
      <name val="Calibri"/>
      <family val="2"/>
      <scheme val="minor"/>
    </font>
    <font>
      <sz val="11"/>
      <color theme="1"/>
      <name val="Calibri"/>
      <family val="2"/>
      <scheme val="minor"/>
    </font>
    <font>
      <b/>
      <sz val="10"/>
      <name val="Arial"/>
      <family val="2"/>
    </font>
    <font>
      <sz val="10"/>
      <name val="Arial"/>
      <family val="2"/>
    </font>
    <font>
      <sz val="11"/>
      <name val="Calibri"/>
      <family val="2"/>
      <scheme val="minor"/>
    </font>
    <font>
      <sz val="9"/>
      <name val="Calibri"/>
      <family val="2"/>
      <scheme val="minor"/>
    </font>
    <font>
      <b/>
      <sz val="9"/>
      <name val="Calibri"/>
      <family val="2"/>
      <scheme val="minor"/>
    </font>
    <font>
      <b/>
      <sz val="12"/>
      <color indexed="8"/>
      <name val="Arial"/>
      <family val="2"/>
    </font>
    <font>
      <b/>
      <sz val="16"/>
      <color indexed="8"/>
      <name val="Arial"/>
      <family val="2"/>
    </font>
    <font>
      <b/>
      <sz val="9"/>
      <color indexed="8"/>
      <name val="Arial"/>
      <family val="2"/>
    </font>
    <font>
      <b/>
      <sz val="8"/>
      <color indexed="8"/>
      <name val="Arial"/>
      <family val="2"/>
    </font>
    <font>
      <b/>
      <sz val="10"/>
      <color indexed="8"/>
      <name val="Arial"/>
      <family val="2"/>
    </font>
    <font>
      <sz val="10"/>
      <color indexed="8"/>
      <name val="Arial"/>
      <family val="2"/>
    </font>
    <font>
      <sz val="11"/>
      <color rgb="FFFF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39997558519241921"/>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165" fontId="3" fillId="0" borderId="0" applyFont="0" applyFill="0" applyBorder="0" applyAlignment="0" applyProtection="0"/>
  </cellStyleXfs>
  <cellXfs count="178">
    <xf numFmtId="0" fontId="0" fillId="0" borderId="0" xfId="0"/>
    <xf numFmtId="0" fontId="2" fillId="0" borderId="10" xfId="0" applyFont="1" applyBorder="1" applyAlignment="1">
      <alignment vertical="center" wrapText="1"/>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13" xfId="0" applyFont="1" applyBorder="1" applyAlignment="1">
      <alignment horizontal="left" vertical="center" wrapText="1"/>
    </xf>
    <xf numFmtId="14"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66" fontId="3" fillId="0" borderId="0" xfId="2" applyNumberFormat="1" applyFont="1" applyFill="1" applyBorder="1" applyAlignment="1">
      <alignment horizontal="center" vertical="center" wrapText="1"/>
    </xf>
    <xf numFmtId="166" fontId="3" fillId="0" borderId="0" xfId="2" applyNumberFormat="1" applyFont="1" applyFill="1" applyBorder="1" applyAlignment="1">
      <alignment horizontal="right" vertical="center" wrapText="1"/>
    </xf>
    <xf numFmtId="166" fontId="2" fillId="0" borderId="0" xfId="2" applyNumberFormat="1" applyFont="1" applyFill="1" applyBorder="1" applyAlignment="1">
      <alignment horizontal="center" vertical="center" wrapText="1"/>
    </xf>
    <xf numFmtId="166" fontId="2" fillId="0" borderId="0" xfId="2"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43" fontId="3" fillId="0" borderId="0" xfId="0" applyNumberFormat="1" applyFont="1" applyFill="1" applyBorder="1" applyAlignment="1">
      <alignment horizontal="center" vertical="center" wrapText="1"/>
    </xf>
    <xf numFmtId="0" fontId="2" fillId="0" borderId="14" xfId="0" applyFont="1" applyBorder="1" applyAlignment="1">
      <alignment horizontal="right" vertical="center" wrapText="1"/>
    </xf>
    <xf numFmtId="0" fontId="2" fillId="0" borderId="14" xfId="0" applyFont="1" applyBorder="1" applyAlignment="1">
      <alignment horizontal="center" vertical="center" wrapText="1"/>
    </xf>
    <xf numFmtId="164" fontId="2" fillId="0" borderId="16" xfId="3" applyNumberFormat="1" applyFont="1" applyBorder="1" applyAlignment="1">
      <alignment horizontal="center" vertical="center" wrapText="1"/>
    </xf>
    <xf numFmtId="1" fontId="3" fillId="0" borderId="0" xfId="2" applyNumberFormat="1" applyFont="1" applyFill="1" applyBorder="1" applyAlignment="1">
      <alignment vertical="center"/>
    </xf>
    <xf numFmtId="8" fontId="3" fillId="0" borderId="0" xfId="0" applyNumberFormat="1" applyFont="1" applyFill="1" applyBorder="1" applyAlignment="1">
      <alignment horizontal="center" vertical="center"/>
    </xf>
    <xf numFmtId="0" fontId="3" fillId="0" borderId="0" xfId="0" applyFont="1" applyFill="1" applyBorder="1" applyAlignment="1">
      <alignment horizontal="justify" vertical="center" wrapText="1"/>
    </xf>
    <xf numFmtId="44" fontId="3" fillId="0" borderId="0" xfId="2" applyFont="1" applyFill="1" applyBorder="1" applyAlignment="1" applyProtection="1">
      <alignment vertical="center" wrapText="1"/>
    </xf>
    <xf numFmtId="2" fontId="3" fillId="0" borderId="0" xfId="1" applyNumberFormat="1" applyFont="1" applyFill="1" applyBorder="1" applyAlignment="1" applyProtection="1">
      <alignment horizontal="center" vertical="center" wrapText="1"/>
    </xf>
    <xf numFmtId="0" fontId="2" fillId="0" borderId="17" xfId="0" applyFont="1" applyBorder="1" applyAlignment="1">
      <alignment vertical="center"/>
    </xf>
    <xf numFmtId="0" fontId="2" fillId="0" borderId="15" xfId="0" applyFont="1" applyBorder="1" applyAlignment="1">
      <alignment vertical="center"/>
    </xf>
    <xf numFmtId="0" fontId="4" fillId="0" borderId="0" xfId="0" applyFont="1"/>
    <xf numFmtId="0" fontId="2" fillId="6" borderId="5" xfId="0" applyFont="1" applyFill="1" applyBorder="1" applyAlignment="1">
      <alignment horizontal="left" vertical="center" wrapText="1"/>
    </xf>
    <xf numFmtId="2" fontId="2" fillId="6" borderId="5" xfId="3" applyNumberFormat="1" applyFont="1" applyFill="1" applyBorder="1" applyAlignment="1">
      <alignment horizontal="center" vertical="center" wrapText="1"/>
    </xf>
    <xf numFmtId="0" fontId="2" fillId="6" borderId="5" xfId="0" applyFont="1" applyFill="1" applyBorder="1" applyAlignment="1">
      <alignment vertical="center"/>
    </xf>
    <xf numFmtId="2" fontId="2" fillId="6" borderId="5" xfId="0" applyNumberFormat="1"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5" xfId="0" applyFont="1" applyFill="1" applyBorder="1" applyAlignment="1">
      <alignment vertical="center" wrapText="1"/>
    </xf>
    <xf numFmtId="0" fontId="5" fillId="5" borderId="5" xfId="0" applyFont="1" applyFill="1" applyBorder="1"/>
    <xf numFmtId="2" fontId="6" fillId="4" borderId="5" xfId="0" applyNumberFormat="1" applyFont="1" applyFill="1" applyBorder="1" applyAlignment="1">
      <alignment horizontal="center" vertical="center" wrapText="1"/>
    </xf>
    <xf numFmtId="2" fontId="5" fillId="4" borderId="5" xfId="0" applyNumberFormat="1" applyFont="1" applyFill="1" applyBorder="1" applyAlignment="1">
      <alignment horizontal="center" vertical="center" wrapText="1"/>
    </xf>
    <xf numFmtId="2" fontId="6" fillId="4" borderId="5" xfId="0" applyNumberFormat="1" applyFont="1" applyFill="1" applyBorder="1" applyAlignment="1">
      <alignment horizontal="left" vertical="center" wrapText="1"/>
    </xf>
    <xf numFmtId="166" fontId="5" fillId="4" borderId="5" xfId="2" applyNumberFormat="1" applyFont="1" applyFill="1" applyBorder="1" applyAlignment="1">
      <alignment horizontal="center" vertical="center" wrapText="1"/>
    </xf>
    <xf numFmtId="166" fontId="6" fillId="4" borderId="5" xfId="2" applyNumberFormat="1" applyFont="1" applyFill="1" applyBorder="1" applyAlignment="1">
      <alignment horizontal="center" vertical="center" wrapText="1"/>
    </xf>
    <xf numFmtId="166" fontId="6" fillId="4" borderId="5" xfId="2" applyNumberFormat="1" applyFont="1" applyFill="1" applyBorder="1" applyAlignment="1">
      <alignment horizontal="right" vertical="center" wrapText="1"/>
    </xf>
    <xf numFmtId="0" fontId="5" fillId="4" borderId="5" xfId="0" applyFont="1" applyFill="1" applyBorder="1" applyAlignment="1">
      <alignment horizontal="center" vertical="center"/>
    </xf>
    <xf numFmtId="0" fontId="6" fillId="4" borderId="5" xfId="0" applyFont="1" applyFill="1" applyBorder="1" applyAlignment="1">
      <alignment horizontal="center" vertical="center"/>
    </xf>
    <xf numFmtId="166" fontId="6" fillId="4" borderId="5" xfId="2" applyNumberFormat="1" applyFont="1" applyFill="1" applyBorder="1" applyAlignment="1">
      <alignment horizontal="right" vertical="center"/>
    </xf>
    <xf numFmtId="0" fontId="6" fillId="4" borderId="5" xfId="0" applyFont="1" applyFill="1" applyBorder="1" applyAlignment="1">
      <alignment horizontal="center" vertical="center" wrapText="1"/>
    </xf>
    <xf numFmtId="2" fontId="5" fillId="4" borderId="5" xfId="0" applyNumberFormat="1" applyFont="1" applyFill="1" applyBorder="1" applyAlignment="1">
      <alignment horizontal="center" vertical="center"/>
    </xf>
    <xf numFmtId="0" fontId="5" fillId="4" borderId="5" xfId="0" applyFont="1" applyFill="1" applyBorder="1" applyAlignment="1">
      <alignment vertical="center"/>
    </xf>
    <xf numFmtId="165" fontId="5" fillId="4" borderId="5" xfId="1" applyNumberFormat="1" applyFont="1" applyFill="1" applyBorder="1" applyAlignment="1">
      <alignment horizontal="center" vertical="center"/>
    </xf>
    <xf numFmtId="166" fontId="6" fillId="4" borderId="5" xfId="2" applyNumberFormat="1" applyFont="1" applyFill="1" applyBorder="1" applyAlignment="1">
      <alignment vertical="center"/>
    </xf>
    <xf numFmtId="0" fontId="6" fillId="4" borderId="5" xfId="0" applyFont="1" applyFill="1" applyBorder="1" applyAlignment="1">
      <alignment horizontal="justify" vertical="center" wrapText="1"/>
    </xf>
    <xf numFmtId="0" fontId="5" fillId="4" borderId="5" xfId="1" applyNumberFormat="1" applyFont="1" applyFill="1" applyBorder="1" applyAlignment="1" applyProtection="1">
      <alignment horizontal="center" vertical="center" wrapText="1"/>
    </xf>
    <xf numFmtId="44" fontId="5" fillId="4" borderId="5" xfId="2" applyFont="1" applyFill="1" applyBorder="1" applyAlignment="1" applyProtection="1">
      <alignment vertical="center" wrapText="1"/>
    </xf>
    <xf numFmtId="166" fontId="6" fillId="5" borderId="5" xfId="2" applyNumberFormat="1" applyFont="1" applyFill="1" applyBorder="1" applyAlignment="1">
      <alignment horizontal="center" vertical="center" wrapText="1"/>
    </xf>
    <xf numFmtId="166" fontId="6" fillId="5" borderId="5" xfId="2" applyNumberFormat="1" applyFont="1" applyFill="1" applyBorder="1" applyAlignment="1">
      <alignment horizontal="left" vertical="center" wrapText="1"/>
    </xf>
    <xf numFmtId="166" fontId="6" fillId="5" borderId="5" xfId="2" applyNumberFormat="1" applyFont="1" applyFill="1" applyBorder="1" applyAlignment="1">
      <alignment horizontal="right" vertical="center" wrapText="1"/>
    </xf>
    <xf numFmtId="2" fontId="5" fillId="0"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justify" vertical="center" wrapText="1"/>
    </xf>
    <xf numFmtId="0" fontId="5" fillId="0" borderId="5" xfId="0" applyFont="1" applyFill="1" applyBorder="1" applyAlignment="1">
      <alignment horizontal="center" vertical="center" wrapText="1"/>
    </xf>
    <xf numFmtId="168" fontId="5" fillId="3" borderId="5" xfId="1" applyNumberFormat="1" applyFont="1" applyFill="1" applyBorder="1" applyAlignment="1" applyProtection="1">
      <alignment horizontal="center" vertical="center" wrapText="1"/>
    </xf>
    <xf numFmtId="44" fontId="5" fillId="3" borderId="5" xfId="2" applyFont="1" applyFill="1" applyBorder="1" applyAlignment="1" applyProtection="1">
      <alignment vertical="center" wrapText="1"/>
    </xf>
    <xf numFmtId="166" fontId="5" fillId="0" borderId="5" xfId="2" applyNumberFormat="1" applyFont="1" applyFill="1" applyBorder="1" applyAlignment="1">
      <alignment vertical="center" wrapText="1"/>
    </xf>
    <xf numFmtId="0" fontId="5" fillId="0" borderId="5" xfId="1" applyNumberFormat="1" applyFont="1" applyFill="1" applyBorder="1" applyAlignment="1">
      <alignment horizontal="center" vertical="center" wrapText="1"/>
    </xf>
    <xf numFmtId="2" fontId="5" fillId="0" borderId="5" xfId="0" applyNumberFormat="1" applyFont="1" applyFill="1" applyBorder="1" applyAlignment="1">
      <alignment horizontal="left" vertical="center" wrapText="1"/>
    </xf>
    <xf numFmtId="165" fontId="5" fillId="0" borderId="5" xfId="1" applyNumberFormat="1" applyFont="1" applyFill="1" applyBorder="1" applyAlignment="1">
      <alignment horizontal="center" vertical="center" wrapText="1"/>
    </xf>
    <xf numFmtId="166" fontId="6" fillId="4" borderId="5" xfId="2" applyNumberFormat="1" applyFont="1" applyFill="1" applyBorder="1" applyAlignment="1">
      <alignment horizontal="center" vertical="center"/>
    </xf>
    <xf numFmtId="2" fontId="6" fillId="4" borderId="5" xfId="0" applyNumberFormat="1" applyFont="1" applyFill="1" applyBorder="1" applyAlignment="1">
      <alignment horizontal="center" vertical="center"/>
    </xf>
    <xf numFmtId="0" fontId="6" fillId="4" borderId="5" xfId="0" applyFont="1" applyFill="1" applyBorder="1" applyAlignment="1">
      <alignment vertical="center"/>
    </xf>
    <xf numFmtId="2" fontId="6"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Fill="1" applyBorder="1" applyAlignment="1">
      <alignment vertical="center"/>
    </xf>
    <xf numFmtId="0" fontId="6" fillId="0" borderId="5" xfId="0" applyFont="1" applyFill="1" applyBorder="1" applyAlignment="1">
      <alignment vertical="center"/>
    </xf>
    <xf numFmtId="2" fontId="5" fillId="0" borderId="5" xfId="0" applyNumberFormat="1" applyFont="1" applyFill="1" applyBorder="1" applyAlignment="1">
      <alignment horizontal="center" vertical="center"/>
    </xf>
    <xf numFmtId="166" fontId="5" fillId="0" borderId="5" xfId="2" applyNumberFormat="1" applyFont="1" applyFill="1" applyBorder="1" applyAlignment="1">
      <alignment horizontal="center" vertical="center"/>
    </xf>
    <xf numFmtId="0" fontId="4" fillId="0" borderId="0" xfId="0" applyFont="1" applyFill="1"/>
    <xf numFmtId="0" fontId="5" fillId="3"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2" fontId="5" fillId="0" borderId="5" xfId="1" applyNumberFormat="1" applyFont="1" applyFill="1" applyBorder="1" applyAlignment="1">
      <alignment horizontal="center" vertical="center" wrapText="1"/>
    </xf>
    <xf numFmtId="166" fontId="5" fillId="0" borderId="5" xfId="2" applyNumberFormat="1" applyFont="1" applyFill="1" applyBorder="1" applyAlignment="1">
      <alignment horizontal="right" vertical="center" wrapText="1"/>
    </xf>
    <xf numFmtId="165" fontId="5" fillId="0" borderId="5" xfId="1" applyNumberFormat="1" applyFont="1" applyFill="1" applyBorder="1" applyAlignment="1">
      <alignment horizontal="center" vertical="center"/>
    </xf>
    <xf numFmtId="0" fontId="5" fillId="4" borderId="5" xfId="0" applyFont="1" applyFill="1" applyBorder="1"/>
    <xf numFmtId="0" fontId="6" fillId="4" borderId="5" xfId="0" applyFont="1" applyFill="1" applyBorder="1" applyAlignment="1">
      <alignment vertical="center" wrapText="1"/>
    </xf>
    <xf numFmtId="44" fontId="5" fillId="0" borderId="5" xfId="2" applyFont="1" applyFill="1" applyBorder="1" applyAlignment="1" applyProtection="1">
      <alignment vertical="center" wrapText="1"/>
    </xf>
    <xf numFmtId="2" fontId="5" fillId="3" borderId="5" xfId="1" applyNumberFormat="1" applyFont="1" applyFill="1" applyBorder="1" applyAlignment="1" applyProtection="1">
      <alignment horizontal="center" vertical="center" wrapText="1"/>
    </xf>
    <xf numFmtId="0" fontId="5" fillId="0" borderId="5" xfId="0" applyFont="1" applyBorder="1" applyAlignment="1">
      <alignment vertical="center" wrapText="1"/>
    </xf>
    <xf numFmtId="2" fontId="5" fillId="0" borderId="5" xfId="1" applyNumberFormat="1" applyFont="1" applyFill="1" applyBorder="1" applyAlignment="1" applyProtection="1">
      <alignment horizontal="center" vertical="center" wrapText="1"/>
    </xf>
    <xf numFmtId="0" fontId="5" fillId="0" borderId="5" xfId="0" applyFont="1" applyFill="1" applyBorder="1" applyAlignment="1">
      <alignment vertical="center" wrapText="1"/>
    </xf>
    <xf numFmtId="0" fontId="5" fillId="3" borderId="5" xfId="0" applyFont="1" applyFill="1" applyBorder="1" applyAlignment="1">
      <alignment horizontal="center" vertical="center" wrapText="1"/>
    </xf>
    <xf numFmtId="1" fontId="5" fillId="0" borderId="5" xfId="2" applyNumberFormat="1" applyFont="1" applyFill="1" applyBorder="1" applyAlignment="1">
      <alignment horizontal="center" vertical="center"/>
    </xf>
    <xf numFmtId="167" fontId="5" fillId="0" borderId="5" xfId="0" applyNumberFormat="1" applyFont="1" applyFill="1" applyBorder="1" applyAlignment="1">
      <alignment horizontal="center" vertical="center"/>
    </xf>
    <xf numFmtId="0" fontId="5" fillId="0" borderId="5" xfId="0" applyFont="1" applyFill="1" applyBorder="1" applyAlignment="1">
      <alignment horizontal="center"/>
    </xf>
    <xf numFmtId="1" fontId="5" fillId="0" borderId="5" xfId="2" applyNumberFormat="1" applyFont="1" applyFill="1" applyBorder="1" applyAlignment="1">
      <alignment vertical="center"/>
    </xf>
    <xf numFmtId="0" fontId="5" fillId="0" borderId="5" xfId="0" applyNumberFormat="1" applyFont="1" applyFill="1" applyBorder="1" applyAlignment="1">
      <alignment horizontal="center" vertical="center" wrapText="1"/>
    </xf>
    <xf numFmtId="4" fontId="5" fillId="0" borderId="5" xfId="5" applyNumberFormat="1" applyFont="1"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2" fontId="4" fillId="0" borderId="0" xfId="1" applyNumberFormat="1" applyFont="1" applyFill="1" applyBorder="1" applyAlignment="1" applyProtection="1">
      <alignment horizontal="center" vertical="center" wrapText="1"/>
    </xf>
    <xf numFmtId="44" fontId="4" fillId="0" borderId="0" xfId="2" applyFont="1" applyFill="1" applyBorder="1" applyAlignment="1" applyProtection="1">
      <alignment vertical="center" wrapText="1"/>
    </xf>
    <xf numFmtId="44" fontId="4" fillId="0" borderId="0" xfId="0" applyNumberFormat="1" applyFont="1" applyFill="1" applyBorder="1" applyAlignment="1">
      <alignment vertical="center" wrapText="1"/>
    </xf>
    <xf numFmtId="44" fontId="9" fillId="0" borderId="24" xfId="2" applyFont="1" applyBorder="1" applyAlignment="1">
      <alignment horizontal="left" vertical="top" wrapText="1"/>
    </xf>
    <xf numFmtId="0" fontId="9" fillId="0" borderId="25" xfId="0" applyFont="1" applyBorder="1" applyAlignment="1">
      <alignment horizontal="left" vertical="top" wrapText="1"/>
    </xf>
    <xf numFmtId="44" fontId="9" fillId="0" borderId="13" xfId="2" applyFont="1" applyBorder="1" applyAlignment="1">
      <alignment horizontal="left" vertical="top" wrapText="1"/>
    </xf>
    <xf numFmtId="0" fontId="9" fillId="0" borderId="27" xfId="0" applyFont="1" applyBorder="1" applyAlignment="1">
      <alignment horizontal="left" vertical="top" wrapText="1"/>
    </xf>
    <xf numFmtId="0" fontId="7" fillId="0" borderId="7" xfId="0" applyFont="1" applyBorder="1" applyAlignment="1">
      <alignment horizontal="left" vertical="center"/>
    </xf>
    <xf numFmtId="44" fontId="11" fillId="2" borderId="5" xfId="2"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6" xfId="0" applyFont="1" applyFill="1" applyBorder="1" applyAlignment="1">
      <alignment horizontal="center" vertical="top" wrapText="1"/>
    </xf>
    <xf numFmtId="0" fontId="3" fillId="0" borderId="4" xfId="0" applyFont="1" applyBorder="1" applyAlignment="1">
      <alignment horizontal="center" vertical="top"/>
    </xf>
    <xf numFmtId="44" fontId="12" fillId="0" borderId="5" xfId="2" applyFont="1" applyBorder="1" applyAlignment="1">
      <alignment horizontal="center" vertical="center" wrapText="1"/>
    </xf>
    <xf numFmtId="9" fontId="12" fillId="0" borderId="5" xfId="1" applyNumberFormat="1" applyFont="1" applyBorder="1" applyAlignment="1">
      <alignment horizontal="center" vertical="center" wrapText="1"/>
    </xf>
    <xf numFmtId="44" fontId="12" fillId="2" borderId="5" xfId="2" applyFont="1" applyFill="1" applyBorder="1" applyAlignment="1">
      <alignment horizontal="center" vertical="center" wrapText="1"/>
    </xf>
    <xf numFmtId="10" fontId="12" fillId="2" borderId="6" xfId="1" applyNumberFormat="1" applyFont="1" applyFill="1" applyBorder="1" applyAlignment="1">
      <alignment horizontal="center" vertical="center" wrapText="1"/>
    </xf>
    <xf numFmtId="10" fontId="12" fillId="2" borderId="5" xfId="0" applyNumberFormat="1" applyFont="1" applyFill="1" applyBorder="1" applyAlignment="1">
      <alignment vertical="center" wrapText="1"/>
    </xf>
    <xf numFmtId="44" fontId="12" fillId="2" borderId="31" xfId="2" applyFont="1" applyFill="1" applyBorder="1" applyAlignment="1">
      <alignment horizontal="right" vertical="center" wrapText="1"/>
    </xf>
    <xf numFmtId="10" fontId="12" fillId="2" borderId="32" xfId="1" applyNumberFormat="1" applyFont="1" applyFill="1" applyBorder="1" applyAlignment="1">
      <alignment horizontal="center" vertical="center" wrapText="1"/>
    </xf>
    <xf numFmtId="44" fontId="12" fillId="2" borderId="34" xfId="2" applyFont="1" applyFill="1" applyBorder="1" applyAlignment="1">
      <alignment horizontal="center" vertical="center" wrapText="1"/>
    </xf>
    <xf numFmtId="10" fontId="12" fillId="2" borderId="33" xfId="0" applyNumberFormat="1" applyFont="1" applyFill="1" applyBorder="1" applyAlignment="1">
      <alignment vertical="center" wrapText="1"/>
    </xf>
    <xf numFmtId="44" fontId="12" fillId="2" borderId="33" xfId="2" applyFont="1" applyFill="1" applyBorder="1" applyAlignment="1">
      <alignment horizontal="center" vertical="center" wrapText="1"/>
    </xf>
    <xf numFmtId="10" fontId="12" fillId="2" borderId="5" xfId="0" applyNumberFormat="1" applyFont="1" applyFill="1" applyBorder="1" applyAlignment="1">
      <alignment horizontal="right" vertical="center" wrapText="1"/>
    </xf>
    <xf numFmtId="44" fontId="12" fillId="2" borderId="32" xfId="2" applyFont="1" applyFill="1" applyBorder="1" applyAlignment="1">
      <alignment horizontal="right" vertical="center" wrapText="1"/>
    </xf>
    <xf numFmtId="39" fontId="12" fillId="2" borderId="25" xfId="1" applyNumberFormat="1" applyFont="1" applyFill="1" applyBorder="1" applyAlignment="1">
      <alignment horizontal="right" vertical="center" wrapText="1"/>
    </xf>
    <xf numFmtId="0" fontId="6" fillId="4" borderId="5" xfId="0" applyFont="1" applyFill="1" applyBorder="1" applyAlignment="1">
      <alignment horizontal="left" vertical="center" wrapText="1"/>
    </xf>
    <xf numFmtId="0" fontId="4" fillId="0" borderId="0" xfId="0" applyFont="1" applyBorder="1" applyAlignment="1">
      <alignment horizontal="center"/>
    </xf>
    <xf numFmtId="0" fontId="4" fillId="0" borderId="0" xfId="0" applyFont="1" applyAlignment="1">
      <alignment horizontal="center"/>
    </xf>
    <xf numFmtId="0" fontId="6" fillId="2" borderId="5" xfId="0" applyFont="1" applyFill="1" applyBorder="1" applyAlignment="1">
      <alignment horizontal="center" vertical="center" wrapText="1"/>
    </xf>
    <xf numFmtId="0" fontId="2" fillId="6" borderId="5" xfId="0" applyFont="1" applyFill="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3" fillId="0" borderId="6"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8" xfId="0" applyFont="1" applyBorder="1" applyAlignment="1">
      <alignment horizontal="left" vertical="center" wrapText="1"/>
    </xf>
    <xf numFmtId="0" fontId="2" fillId="0" borderId="37" xfId="0" applyFont="1" applyBorder="1" applyAlignment="1">
      <alignment horizontal="left" vertical="center" wrapText="1"/>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30"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3" xfId="0" applyFont="1" applyFill="1" applyBorder="1" applyAlignment="1">
      <alignment horizontal="center" vertical="top" wrapText="1"/>
    </xf>
    <xf numFmtId="0" fontId="12" fillId="0" borderId="22" xfId="0" applyFont="1" applyBorder="1" applyAlignment="1">
      <alignment horizontal="left" vertical="top" wrapText="1"/>
    </xf>
    <xf numFmtId="0" fontId="12" fillId="0" borderId="23" xfId="0"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2" fontId="3" fillId="0" borderId="5" xfId="0" applyNumberFormat="1" applyFont="1" applyBorder="1" applyAlignment="1">
      <alignment horizontal="justify" vertical="top" wrapText="1"/>
    </xf>
    <xf numFmtId="0" fontId="3" fillId="0" borderId="5" xfId="0" applyFont="1" applyBorder="1" applyAlignment="1">
      <alignment vertical="top" wrapText="1"/>
    </xf>
    <xf numFmtId="0" fontId="3" fillId="0" borderId="5" xfId="0" applyFont="1" applyBorder="1" applyAlignment="1">
      <alignment horizontal="justify" vertical="top" wrapText="1"/>
    </xf>
    <xf numFmtId="0" fontId="10" fillId="2" borderId="4" xfId="0" applyFont="1" applyFill="1" applyBorder="1" applyAlignment="1">
      <alignment horizontal="center" vertical="center" textRotation="90" wrapText="1"/>
    </xf>
    <xf numFmtId="0" fontId="10"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2" fillId="2" borderId="30" xfId="0" applyFont="1" applyFill="1" applyBorder="1" applyAlignment="1">
      <alignment horizontal="center"/>
    </xf>
    <xf numFmtId="0" fontId="2" fillId="2" borderId="8" xfId="0" applyFont="1" applyFill="1" applyBorder="1" applyAlignment="1">
      <alignment horizont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6" xfId="0" applyFont="1" applyBorder="1" applyAlignment="1">
      <alignment horizontal="left" vertical="top" wrapText="1"/>
    </xf>
    <xf numFmtId="0" fontId="7" fillId="0" borderId="15" xfId="0" applyFont="1" applyBorder="1" applyAlignment="1">
      <alignment horizontal="left" vertical="top"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0" fillId="0" borderId="8" xfId="0" applyBorder="1" applyAlignment="1"/>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13" xfId="0" applyFont="1" applyBorder="1" applyAlignment="1">
      <alignment horizontal="left" vertical="top" wrapText="1"/>
    </xf>
    <xf numFmtId="0" fontId="9" fillId="0" borderId="27" xfId="0" applyFont="1" applyBorder="1" applyAlignment="1">
      <alignment horizontal="left" vertical="top"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3" fillId="0" borderId="0" xfId="0" applyFont="1"/>
  </cellXfs>
  <cellStyles count="6">
    <cellStyle name="Moeda" xfId="2" builtinId="4"/>
    <cellStyle name="Normal" xfId="0" builtinId="0"/>
    <cellStyle name="Normal 2" xfId="4"/>
    <cellStyle name="Porcentagem" xfId="3" builtinId="5"/>
    <cellStyle name="Separador de milhares" xfId="1" builtinId="3"/>
    <cellStyle name="Separador de milhares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70"/>
  <sheetViews>
    <sheetView tabSelected="1" topLeftCell="A34" zoomScale="90" zoomScaleNormal="90" workbookViewId="0">
      <selection activeCell="L38" sqref="L38"/>
    </sheetView>
  </sheetViews>
  <sheetFormatPr defaultRowHeight="15"/>
  <cols>
    <col min="1" max="1" width="5.7109375" style="27" customWidth="1"/>
    <col min="2" max="2" width="8.5703125" style="27" customWidth="1"/>
    <col min="3" max="3" width="47.5703125" style="27" bestFit="1" customWidth="1"/>
    <col min="4" max="4" width="4.85546875" style="27" customWidth="1"/>
    <col min="5" max="5" width="7" style="27" customWidth="1"/>
    <col min="6" max="6" width="15.5703125" style="27" customWidth="1"/>
    <col min="7" max="8" width="14.28515625" style="27" customWidth="1"/>
    <col min="9" max="16384" width="9.140625" style="27"/>
  </cols>
  <sheetData>
    <row r="1" spans="1:10">
      <c r="A1" s="127" t="s">
        <v>0</v>
      </c>
      <c r="B1" s="128"/>
      <c r="C1" s="128"/>
      <c r="D1" s="128"/>
      <c r="E1" s="128"/>
      <c r="F1" s="128"/>
      <c r="G1" s="129"/>
      <c r="H1" s="130"/>
    </row>
    <row r="2" spans="1:10">
      <c r="A2" s="131" t="s">
        <v>76</v>
      </c>
      <c r="B2" s="132"/>
      <c r="C2" s="132"/>
      <c r="D2" s="132"/>
      <c r="E2" s="132"/>
      <c r="F2" s="132"/>
      <c r="G2" s="132"/>
      <c r="H2" s="139"/>
    </row>
    <row r="3" spans="1:10">
      <c r="A3" s="131" t="s">
        <v>94</v>
      </c>
      <c r="B3" s="132"/>
      <c r="C3" s="132"/>
      <c r="D3" s="132"/>
      <c r="E3" s="132"/>
      <c r="F3" s="132"/>
      <c r="G3" s="132"/>
      <c r="H3" s="139"/>
    </row>
    <row r="4" spans="1:10">
      <c r="A4" s="131" t="s">
        <v>92</v>
      </c>
      <c r="B4" s="132"/>
      <c r="C4" s="132"/>
      <c r="D4" s="132"/>
      <c r="E4" s="132"/>
      <c r="F4" s="133"/>
      <c r="G4" s="134"/>
      <c r="H4" s="135"/>
    </row>
    <row r="5" spans="1:10" ht="15.75" thickBot="1">
      <c r="A5" s="1"/>
      <c r="B5" s="136"/>
      <c r="C5" s="137"/>
      <c r="D5" s="137"/>
      <c r="E5" s="138"/>
      <c r="F5" s="17"/>
      <c r="G5" s="18" t="s">
        <v>1</v>
      </c>
      <c r="H5" s="19">
        <v>0.20499999999999999</v>
      </c>
    </row>
    <row r="6" spans="1:10">
      <c r="A6" s="5"/>
      <c r="C6" s="6">
        <v>43685</v>
      </c>
      <c r="D6" s="7"/>
      <c r="E6" s="126" t="s">
        <v>38</v>
      </c>
      <c r="F6" s="126"/>
      <c r="G6" s="28" t="s">
        <v>95</v>
      </c>
      <c r="H6" s="29">
        <f>20*38</f>
        <v>760</v>
      </c>
    </row>
    <row r="7" spans="1:10">
      <c r="A7" s="25"/>
      <c r="B7" s="26"/>
      <c r="C7" s="26"/>
      <c r="D7" s="26"/>
      <c r="E7" s="126" t="s">
        <v>37</v>
      </c>
      <c r="F7" s="126"/>
      <c r="G7" s="30" t="s">
        <v>73</v>
      </c>
      <c r="H7" s="31">
        <f>40*22</f>
        <v>880</v>
      </c>
    </row>
    <row r="8" spans="1:10">
      <c r="A8" s="125" t="s">
        <v>2</v>
      </c>
      <c r="B8" s="125" t="s">
        <v>3</v>
      </c>
      <c r="C8" s="125" t="s">
        <v>4</v>
      </c>
      <c r="D8" s="125" t="s">
        <v>54</v>
      </c>
      <c r="E8" s="125" t="s">
        <v>53</v>
      </c>
      <c r="F8" s="125" t="s">
        <v>5</v>
      </c>
      <c r="G8" s="125" t="s">
        <v>6</v>
      </c>
      <c r="H8" s="125" t="s">
        <v>7</v>
      </c>
    </row>
    <row r="9" spans="1:10">
      <c r="A9" s="125"/>
      <c r="B9" s="125"/>
      <c r="C9" s="125"/>
      <c r="D9" s="125"/>
      <c r="E9" s="125"/>
      <c r="F9" s="125"/>
      <c r="G9" s="125"/>
      <c r="H9" s="125"/>
    </row>
    <row r="10" spans="1:10">
      <c r="A10" s="35" t="s">
        <v>16</v>
      </c>
      <c r="B10" s="36"/>
      <c r="C10" s="37" t="s">
        <v>13</v>
      </c>
      <c r="D10" s="36"/>
      <c r="E10" s="36"/>
      <c r="F10" s="38"/>
      <c r="G10" s="39"/>
      <c r="H10" s="40"/>
    </row>
    <row r="11" spans="1:10">
      <c r="A11" s="55" t="s">
        <v>18</v>
      </c>
      <c r="B11" s="56">
        <v>74245</v>
      </c>
      <c r="C11" s="57" t="s">
        <v>91</v>
      </c>
      <c r="D11" s="58" t="s">
        <v>9</v>
      </c>
      <c r="E11" s="59">
        <f>H6</f>
        <v>760</v>
      </c>
      <c r="F11" s="60">
        <v>14.56</v>
      </c>
      <c r="G11" s="61">
        <f>F11*E11</f>
        <v>11065.6</v>
      </c>
      <c r="H11" s="78">
        <f>G11*$H$5+G11</f>
        <v>13334.048000000001</v>
      </c>
      <c r="I11" s="123"/>
      <c r="J11" s="124"/>
    </row>
    <row r="12" spans="1:10">
      <c r="A12" s="55"/>
      <c r="B12" s="62"/>
      <c r="C12" s="63"/>
      <c r="D12" s="55"/>
      <c r="E12" s="64"/>
      <c r="F12" s="39" t="s">
        <v>10</v>
      </c>
      <c r="G12" s="65">
        <f>SUM(G11)</f>
        <v>11065.6</v>
      </c>
      <c r="H12" s="40">
        <f>SUM(H11)</f>
        <v>13334.048000000001</v>
      </c>
    </row>
    <row r="13" spans="1:10">
      <c r="A13" s="66" t="s">
        <v>11</v>
      </c>
      <c r="B13" s="41"/>
      <c r="C13" s="67" t="s">
        <v>14</v>
      </c>
      <c r="D13" s="67"/>
      <c r="E13" s="42"/>
      <c r="F13" s="65"/>
      <c r="G13" s="65"/>
      <c r="H13" s="65"/>
    </row>
    <row r="14" spans="1:10" s="74" customFormat="1">
      <c r="A14" s="68" t="s">
        <v>12</v>
      </c>
      <c r="B14" s="69" t="s">
        <v>30</v>
      </c>
      <c r="C14" s="70" t="s">
        <v>58</v>
      </c>
      <c r="D14" s="71" t="s">
        <v>8</v>
      </c>
      <c r="E14" s="72">
        <v>4</v>
      </c>
      <c r="F14" s="73">
        <v>95</v>
      </c>
      <c r="G14" s="73">
        <f>F14*E14</f>
        <v>380</v>
      </c>
      <c r="H14" s="73">
        <f>G14*H$5+G14</f>
        <v>457.9</v>
      </c>
    </row>
    <row r="15" spans="1:10">
      <c r="A15" s="68" t="s">
        <v>55</v>
      </c>
      <c r="B15" s="69" t="s">
        <v>30</v>
      </c>
      <c r="C15" s="75" t="s">
        <v>57</v>
      </c>
      <c r="D15" s="71" t="s">
        <v>8</v>
      </c>
      <c r="E15" s="72">
        <v>4</v>
      </c>
      <c r="F15" s="73">
        <v>420</v>
      </c>
      <c r="G15" s="73">
        <f t="shared" ref="G15:G23" si="0">F15*E15</f>
        <v>1680</v>
      </c>
      <c r="H15" s="73">
        <f t="shared" ref="H15:H23" si="1">G15*H$5+G15</f>
        <v>2024.4</v>
      </c>
    </row>
    <row r="16" spans="1:10">
      <c r="A16" s="68" t="s">
        <v>56</v>
      </c>
      <c r="B16" s="69" t="s">
        <v>64</v>
      </c>
      <c r="C16" s="75" t="s">
        <v>59</v>
      </c>
      <c r="D16" s="71" t="s">
        <v>8</v>
      </c>
      <c r="E16" s="72">
        <v>4</v>
      </c>
      <c r="F16" s="73">
        <v>16.59</v>
      </c>
      <c r="G16" s="73">
        <f t="shared" si="0"/>
        <v>66.36</v>
      </c>
      <c r="H16" s="73">
        <f t="shared" si="1"/>
        <v>79.963799999999992</v>
      </c>
    </row>
    <row r="17" spans="1:8">
      <c r="A17" s="68" t="s">
        <v>62</v>
      </c>
      <c r="B17" s="69">
        <v>91927</v>
      </c>
      <c r="C17" s="75" t="s">
        <v>60</v>
      </c>
      <c r="D17" s="71" t="s">
        <v>27</v>
      </c>
      <c r="E17" s="72">
        <v>392</v>
      </c>
      <c r="F17" s="73">
        <v>3.31</v>
      </c>
      <c r="G17" s="73">
        <f t="shared" si="0"/>
        <v>1297.52</v>
      </c>
      <c r="H17" s="73">
        <f t="shared" si="1"/>
        <v>1563.5116</v>
      </c>
    </row>
    <row r="18" spans="1:8" ht="24">
      <c r="A18" s="68" t="s">
        <v>63</v>
      </c>
      <c r="B18" s="69">
        <v>39243</v>
      </c>
      <c r="C18" s="75" t="s">
        <v>61</v>
      </c>
      <c r="D18" s="71" t="s">
        <v>27</v>
      </c>
      <c r="E18" s="72">
        <v>95</v>
      </c>
      <c r="F18" s="73">
        <v>3.51</v>
      </c>
      <c r="G18" s="73">
        <f t="shared" si="0"/>
        <v>333.45</v>
      </c>
      <c r="H18" s="73">
        <f t="shared" si="1"/>
        <v>401.80724999999995</v>
      </c>
    </row>
    <row r="19" spans="1:8" ht="24">
      <c r="A19" s="68" t="s">
        <v>67</v>
      </c>
      <c r="B19" s="69">
        <v>91867</v>
      </c>
      <c r="C19" s="75" t="s">
        <v>65</v>
      </c>
      <c r="D19" s="71" t="s">
        <v>27</v>
      </c>
      <c r="E19" s="72">
        <v>32</v>
      </c>
      <c r="F19" s="73">
        <v>6.82</v>
      </c>
      <c r="G19" s="73">
        <f t="shared" si="0"/>
        <v>218.24</v>
      </c>
      <c r="H19" s="73">
        <f t="shared" si="1"/>
        <v>262.97919999999999</v>
      </c>
    </row>
    <row r="20" spans="1:8">
      <c r="A20" s="68" t="s">
        <v>68</v>
      </c>
      <c r="B20" s="69">
        <v>79480</v>
      </c>
      <c r="C20" s="75" t="s">
        <v>66</v>
      </c>
      <c r="D20" s="71" t="s">
        <v>20</v>
      </c>
      <c r="E20" s="72">
        <v>22.8</v>
      </c>
      <c r="F20" s="73">
        <v>3.02</v>
      </c>
      <c r="G20" s="73">
        <f t="shared" si="0"/>
        <v>68.856000000000009</v>
      </c>
      <c r="H20" s="73">
        <f t="shared" si="1"/>
        <v>82.971480000000014</v>
      </c>
    </row>
    <row r="21" spans="1:8">
      <c r="A21" s="68" t="s">
        <v>69</v>
      </c>
      <c r="B21" s="69" t="s">
        <v>30</v>
      </c>
      <c r="C21" s="75" t="s">
        <v>72</v>
      </c>
      <c r="D21" s="71" t="s">
        <v>8</v>
      </c>
      <c r="E21" s="72">
        <v>5</v>
      </c>
      <c r="F21" s="73">
        <v>29.08</v>
      </c>
      <c r="G21" s="73">
        <f t="shared" si="0"/>
        <v>145.39999999999998</v>
      </c>
      <c r="H21" s="73">
        <f t="shared" si="1"/>
        <v>175.20699999999997</v>
      </c>
    </row>
    <row r="22" spans="1:8">
      <c r="A22" s="68" t="s">
        <v>70</v>
      </c>
      <c r="B22" s="69">
        <v>68069</v>
      </c>
      <c r="C22" s="75" t="s">
        <v>71</v>
      </c>
      <c r="D22" s="71" t="s">
        <v>8</v>
      </c>
      <c r="E22" s="72">
        <v>4</v>
      </c>
      <c r="F22" s="73">
        <v>47.58</v>
      </c>
      <c r="G22" s="73">
        <f t="shared" si="0"/>
        <v>190.32</v>
      </c>
      <c r="H22" s="73">
        <f t="shared" si="1"/>
        <v>229.3356</v>
      </c>
    </row>
    <row r="23" spans="1:8">
      <c r="A23" s="58" t="s">
        <v>70</v>
      </c>
      <c r="B23" s="58" t="s">
        <v>30</v>
      </c>
      <c r="C23" s="76" t="s">
        <v>15</v>
      </c>
      <c r="D23" s="58" t="s">
        <v>8</v>
      </c>
      <c r="E23" s="77">
        <v>16</v>
      </c>
      <c r="F23" s="78">
        <v>350</v>
      </c>
      <c r="G23" s="73">
        <f t="shared" si="0"/>
        <v>5600</v>
      </c>
      <c r="H23" s="73">
        <f t="shared" si="1"/>
        <v>6748</v>
      </c>
    </row>
    <row r="24" spans="1:8" ht="15" customHeight="1">
      <c r="A24" s="72"/>
      <c r="B24" s="69"/>
      <c r="C24" s="70"/>
      <c r="D24" s="70"/>
      <c r="E24" s="79"/>
      <c r="F24" s="42" t="s">
        <v>10</v>
      </c>
      <c r="G24" s="65">
        <f>SUM(G23)</f>
        <v>5600</v>
      </c>
      <c r="H24" s="43">
        <f>SUM(H14:H23)</f>
        <v>12026.075930000001</v>
      </c>
    </row>
    <row r="25" spans="1:8">
      <c r="A25" s="44" t="s">
        <v>23</v>
      </c>
      <c r="B25" s="80"/>
      <c r="C25" s="122" t="s">
        <v>17</v>
      </c>
      <c r="D25" s="81"/>
      <c r="E25" s="81"/>
      <c r="F25" s="81"/>
      <c r="G25" s="81"/>
      <c r="H25" s="81"/>
    </row>
    <row r="26" spans="1:8" ht="13.5" customHeight="1">
      <c r="A26" s="56" t="s">
        <v>24</v>
      </c>
      <c r="B26" s="56">
        <v>83668</v>
      </c>
      <c r="C26" s="57" t="s">
        <v>19</v>
      </c>
      <c r="D26" s="58" t="s">
        <v>20</v>
      </c>
      <c r="E26" s="59">
        <f>H7*0.05</f>
        <v>44</v>
      </c>
      <c r="F26" s="60">
        <v>109.51</v>
      </c>
      <c r="G26" s="82">
        <f>F26*E26</f>
        <v>4818.4400000000005</v>
      </c>
      <c r="H26" s="78">
        <f>G26*$H$5+G26</f>
        <v>5806.2202000000007</v>
      </c>
    </row>
    <row r="27" spans="1:8" ht="27" customHeight="1">
      <c r="A27" s="56" t="s">
        <v>25</v>
      </c>
      <c r="B27" s="56">
        <v>85662</v>
      </c>
      <c r="C27" s="57" t="s">
        <v>21</v>
      </c>
      <c r="D27" s="58" t="s">
        <v>9</v>
      </c>
      <c r="E27" s="83">
        <f>H7</f>
        <v>880</v>
      </c>
      <c r="F27" s="60">
        <v>11.32</v>
      </c>
      <c r="G27" s="82">
        <f t="shared" ref="G27" si="2">F27*E27</f>
        <v>9961.6</v>
      </c>
      <c r="H27" s="78">
        <f t="shared" ref="H27" si="3">G27*$H$5+G27</f>
        <v>12003.728000000001</v>
      </c>
    </row>
    <row r="28" spans="1:8" ht="29.25" customHeight="1">
      <c r="A28" s="56" t="s">
        <v>26</v>
      </c>
      <c r="B28" s="56">
        <v>68325</v>
      </c>
      <c r="C28" s="84" t="s">
        <v>22</v>
      </c>
      <c r="D28" s="58" t="s">
        <v>9</v>
      </c>
      <c r="E28" s="83">
        <f>H7</f>
        <v>880</v>
      </c>
      <c r="F28" s="60">
        <v>44.99</v>
      </c>
      <c r="G28" s="82">
        <f>F28*E28</f>
        <v>39591.200000000004</v>
      </c>
      <c r="H28" s="78">
        <f>G28*$H$5+G28</f>
        <v>47707.396000000008</v>
      </c>
    </row>
    <row r="29" spans="1:8">
      <c r="A29" s="56" t="s">
        <v>49</v>
      </c>
      <c r="B29" s="56"/>
      <c r="C29" s="81" t="s">
        <v>86</v>
      </c>
      <c r="D29" s="58"/>
      <c r="E29" s="83"/>
      <c r="F29" s="60"/>
      <c r="G29" s="82"/>
      <c r="H29" s="78"/>
    </row>
    <row r="30" spans="1:8" ht="24" customHeight="1">
      <c r="A30" s="58" t="s">
        <v>87</v>
      </c>
      <c r="B30" s="58" t="s">
        <v>42</v>
      </c>
      <c r="C30" s="57" t="s">
        <v>43</v>
      </c>
      <c r="D30" s="58" t="s">
        <v>9</v>
      </c>
      <c r="E30" s="85">
        <f>(40*2+22*2)*0.3*2</f>
        <v>74.399999999999991</v>
      </c>
      <c r="F30" s="82">
        <v>24.5</v>
      </c>
      <c r="G30" s="82">
        <f t="shared" ref="G30:G32" si="4">E30*F30</f>
        <v>1822.7999999999997</v>
      </c>
      <c r="H30" s="78">
        <f t="shared" ref="H30:H32" si="5">G30*$H$5+G30</f>
        <v>2196.4739999999997</v>
      </c>
    </row>
    <row r="31" spans="1:8" ht="16.5" customHeight="1">
      <c r="A31" s="58" t="s">
        <v>88</v>
      </c>
      <c r="B31" s="58">
        <v>92791</v>
      </c>
      <c r="C31" s="86" t="s">
        <v>44</v>
      </c>
      <c r="D31" s="58" t="s">
        <v>45</v>
      </c>
      <c r="E31" s="85">
        <f>((40*2+22*2)/0.2)*(0.1*2+0.25*2)*0.14</f>
        <v>60.760000000000005</v>
      </c>
      <c r="F31" s="82">
        <v>7.6</v>
      </c>
      <c r="G31" s="82">
        <f t="shared" si="4"/>
        <v>461.77600000000001</v>
      </c>
      <c r="H31" s="78">
        <f t="shared" si="5"/>
        <v>556.44007999999997</v>
      </c>
    </row>
    <row r="32" spans="1:8" ht="15.75" customHeight="1">
      <c r="A32" s="58" t="s">
        <v>89</v>
      </c>
      <c r="B32" s="58">
        <v>92793</v>
      </c>
      <c r="C32" s="86" t="s">
        <v>46</v>
      </c>
      <c r="D32" s="58" t="s">
        <v>45</v>
      </c>
      <c r="E32" s="58">
        <f>(40*2+22*2)*4*0.39</f>
        <v>193.44</v>
      </c>
      <c r="F32" s="82">
        <v>7.25</v>
      </c>
      <c r="G32" s="82">
        <f t="shared" si="4"/>
        <v>1402.44</v>
      </c>
      <c r="H32" s="78">
        <f t="shared" si="5"/>
        <v>1689.9402</v>
      </c>
    </row>
    <row r="33" spans="1:11" ht="27" customHeight="1">
      <c r="A33" s="58" t="s">
        <v>90</v>
      </c>
      <c r="B33" s="58">
        <v>94963</v>
      </c>
      <c r="C33" s="57" t="s">
        <v>47</v>
      </c>
      <c r="D33" s="58" t="s">
        <v>20</v>
      </c>
      <c r="E33" s="85">
        <f>(40*2+22*2)*0.15*0.3</f>
        <v>5.5799999999999992</v>
      </c>
      <c r="F33" s="82">
        <v>290.89999999999998</v>
      </c>
      <c r="G33" s="82">
        <f>E33*F33</f>
        <v>1623.2219999999995</v>
      </c>
      <c r="H33" s="78">
        <f>G33*$H$5+G33</f>
        <v>1955.9825099999994</v>
      </c>
    </row>
    <row r="34" spans="1:11">
      <c r="A34" s="45"/>
      <c r="B34" s="41"/>
      <c r="C34" s="46"/>
      <c r="D34" s="46"/>
      <c r="E34" s="47"/>
      <c r="F34" s="42" t="s">
        <v>10</v>
      </c>
      <c r="G34" s="48">
        <f>SUM(G26:G28)</f>
        <v>54371.240000000005</v>
      </c>
      <c r="H34" s="43">
        <f>SUM(H26:H33)</f>
        <v>71916.180990000008</v>
      </c>
    </row>
    <row r="35" spans="1:11">
      <c r="A35" s="44" t="s">
        <v>28</v>
      </c>
      <c r="B35" s="44"/>
      <c r="C35" s="49" t="s">
        <v>32</v>
      </c>
      <c r="D35" s="32"/>
      <c r="E35" s="50"/>
      <c r="F35" s="51"/>
      <c r="G35" s="51"/>
      <c r="H35" s="33"/>
    </row>
    <row r="36" spans="1:11" ht="76.5" customHeight="1">
      <c r="A36" s="56" t="s">
        <v>50</v>
      </c>
      <c r="B36" s="58" t="s">
        <v>33</v>
      </c>
      <c r="C36" s="76" t="s">
        <v>34</v>
      </c>
      <c r="D36" s="58" t="s">
        <v>27</v>
      </c>
      <c r="E36" s="85">
        <v>359.32</v>
      </c>
      <c r="F36" s="82">
        <f>12.92+4.84+4</f>
        <v>21.759999999999998</v>
      </c>
      <c r="G36" s="82">
        <f t="shared" ref="G36:G41" si="6">F36*E36</f>
        <v>7818.8031999999994</v>
      </c>
      <c r="H36" s="78">
        <f>G36*$H$5+G36</f>
        <v>9421.6578559999998</v>
      </c>
    </row>
    <row r="37" spans="1:11" ht="98.25" customHeight="1">
      <c r="A37" s="56" t="s">
        <v>29</v>
      </c>
      <c r="B37" s="56" t="s">
        <v>33</v>
      </c>
      <c r="C37" s="76" t="s">
        <v>39</v>
      </c>
      <c r="D37" s="58" t="s">
        <v>27</v>
      </c>
      <c r="E37" s="85">
        <v>251.07</v>
      </c>
      <c r="F37" s="82">
        <f>10.28+4.84+4</f>
        <v>19.119999999999997</v>
      </c>
      <c r="G37" s="82">
        <f t="shared" si="6"/>
        <v>4800.4583999999995</v>
      </c>
      <c r="H37" s="78">
        <f t="shared" ref="H37:H41" si="7">G37*$H$5+G37</f>
        <v>5784.5523719999992</v>
      </c>
      <c r="K37" s="27" t="s">
        <v>31</v>
      </c>
    </row>
    <row r="38" spans="1:11" ht="47.25" customHeight="1">
      <c r="A38" s="56" t="s">
        <v>35</v>
      </c>
      <c r="B38" s="56">
        <v>25398</v>
      </c>
      <c r="C38" s="76" t="s">
        <v>48</v>
      </c>
      <c r="D38" s="58" t="s">
        <v>8</v>
      </c>
      <c r="E38" s="85">
        <v>1</v>
      </c>
      <c r="F38" s="82">
        <v>2386.66</v>
      </c>
      <c r="G38" s="82">
        <f t="shared" si="6"/>
        <v>2386.66</v>
      </c>
      <c r="H38" s="78">
        <f t="shared" si="7"/>
        <v>2875.9252999999999</v>
      </c>
    </row>
    <row r="39" spans="1:11" ht="48">
      <c r="A39" s="56" t="s">
        <v>36</v>
      </c>
      <c r="B39" s="87" t="s">
        <v>33</v>
      </c>
      <c r="C39" s="76" t="s">
        <v>41</v>
      </c>
      <c r="D39" s="58" t="s">
        <v>9</v>
      </c>
      <c r="E39" s="85">
        <f>4*124</f>
        <v>496</v>
      </c>
      <c r="F39" s="82">
        <v>19.399999999999999</v>
      </c>
      <c r="G39" s="82">
        <f t="shared" si="6"/>
        <v>9622.4</v>
      </c>
      <c r="H39" s="78">
        <f t="shared" si="7"/>
        <v>11594.992</v>
      </c>
      <c r="J39" s="177">
        <v>23.2</v>
      </c>
      <c r="K39" s="177" t="s">
        <v>9</v>
      </c>
    </row>
    <row r="40" spans="1:11" ht="25.5" customHeight="1">
      <c r="A40" s="88" t="s">
        <v>51</v>
      </c>
      <c r="B40" s="58" t="s">
        <v>30</v>
      </c>
      <c r="C40" s="76" t="s">
        <v>93</v>
      </c>
      <c r="D40" s="58" t="s">
        <v>9</v>
      </c>
      <c r="E40" s="85">
        <v>1252</v>
      </c>
      <c r="F40" s="89">
        <v>7.53</v>
      </c>
      <c r="G40" s="82">
        <f t="shared" si="6"/>
        <v>9427.56</v>
      </c>
      <c r="H40" s="78">
        <f t="shared" si="7"/>
        <v>11360.209799999999</v>
      </c>
    </row>
    <row r="41" spans="1:11">
      <c r="A41" s="90" t="s">
        <v>52</v>
      </c>
      <c r="B41" s="91" t="s">
        <v>30</v>
      </c>
      <c r="C41" s="57" t="s">
        <v>40</v>
      </c>
      <c r="D41" s="92" t="s">
        <v>8</v>
      </c>
      <c r="E41" s="93">
        <v>2</v>
      </c>
      <c r="F41" s="61">
        <v>450</v>
      </c>
      <c r="G41" s="82">
        <f t="shared" si="6"/>
        <v>900</v>
      </c>
      <c r="H41" s="78">
        <f t="shared" si="7"/>
        <v>1084.5</v>
      </c>
      <c r="I41" s="74"/>
    </row>
    <row r="42" spans="1:11">
      <c r="A42" s="45"/>
      <c r="B42" s="41"/>
      <c r="C42" s="46"/>
      <c r="D42" s="46"/>
      <c r="E42" s="47"/>
      <c r="F42" s="42" t="s">
        <v>10</v>
      </c>
      <c r="G42" s="48">
        <f>SUM(G36:G41)</f>
        <v>34955.881599999993</v>
      </c>
      <c r="H42" s="48">
        <f>SUM(H36:H41)</f>
        <v>42121.837327999994</v>
      </c>
    </row>
    <row r="43" spans="1:11">
      <c r="A43" s="34"/>
      <c r="B43" s="34"/>
      <c r="C43" s="34"/>
      <c r="D43" s="34"/>
      <c r="E43" s="34"/>
      <c r="F43" s="52" t="s">
        <v>6</v>
      </c>
      <c r="G43" s="53">
        <f>SUM(G12+G24+G34+G42)</f>
        <v>105992.72159999999</v>
      </c>
      <c r="H43" s="54">
        <f>SUM(H12+H24+H34+H42)</f>
        <v>139398.14224800002</v>
      </c>
    </row>
    <row r="44" spans="1:11">
      <c r="F44" s="10"/>
      <c r="G44" s="11"/>
      <c r="H44" s="11"/>
    </row>
    <row r="45" spans="1:11">
      <c r="F45" s="10"/>
      <c r="G45" s="11"/>
      <c r="H45" s="11"/>
    </row>
    <row r="46" spans="1:11">
      <c r="F46" s="10"/>
      <c r="G46" s="11"/>
      <c r="H46" s="11"/>
    </row>
    <row r="47" spans="1:11">
      <c r="F47" s="10"/>
      <c r="G47" s="12"/>
      <c r="H47" s="13"/>
    </row>
    <row r="51" spans="1:9">
      <c r="I51" s="94"/>
    </row>
    <row r="52" spans="1:9">
      <c r="A52" s="94"/>
      <c r="B52" s="94"/>
      <c r="C52" s="94"/>
      <c r="D52" s="94"/>
      <c r="E52" s="94"/>
      <c r="F52" s="94"/>
      <c r="G52" s="94"/>
      <c r="H52" s="94"/>
      <c r="I52" s="94"/>
    </row>
    <row r="53" spans="1:9">
      <c r="A53" s="94"/>
      <c r="B53" s="94"/>
      <c r="C53" s="94"/>
      <c r="D53" s="94"/>
      <c r="E53" s="94"/>
      <c r="F53" s="94"/>
      <c r="G53" s="94"/>
      <c r="H53" s="94"/>
      <c r="I53" s="94"/>
    </row>
    <row r="54" spans="1:9">
      <c r="A54" s="94"/>
      <c r="B54" s="94"/>
      <c r="C54" s="94"/>
      <c r="D54" s="94"/>
      <c r="E54" s="94"/>
      <c r="F54" s="94"/>
      <c r="G54" s="94"/>
      <c r="H54" s="94"/>
      <c r="I54" s="94"/>
    </row>
    <row r="55" spans="1:9">
      <c r="A55" s="95"/>
      <c r="B55" s="94"/>
      <c r="C55" s="94"/>
      <c r="D55" s="94"/>
      <c r="E55" s="94"/>
      <c r="F55" s="94"/>
      <c r="G55" s="94"/>
      <c r="H55" s="94"/>
      <c r="I55" s="94"/>
    </row>
    <row r="56" spans="1:9">
      <c r="A56" s="95"/>
      <c r="B56" s="95"/>
      <c r="C56" s="96"/>
      <c r="D56" s="95"/>
      <c r="E56" s="97"/>
      <c r="F56" s="23"/>
      <c r="G56" s="98"/>
      <c r="H56" s="99"/>
      <c r="I56" s="94"/>
    </row>
    <row r="57" spans="1:9">
      <c r="A57" s="94"/>
      <c r="B57" s="95"/>
      <c r="C57" s="22"/>
      <c r="D57" s="95"/>
      <c r="E57" s="24"/>
      <c r="F57" s="23"/>
      <c r="G57" s="98"/>
      <c r="H57" s="99"/>
      <c r="I57" s="94"/>
    </row>
    <row r="58" spans="1:9">
      <c r="B58" s="94"/>
      <c r="C58" s="94"/>
      <c r="D58" s="94"/>
      <c r="E58" s="94"/>
      <c r="F58" s="94"/>
      <c r="G58" s="94"/>
      <c r="H58" s="94"/>
      <c r="I58" s="94"/>
    </row>
    <row r="61" spans="1:9">
      <c r="A61" s="74"/>
      <c r="B61" s="74"/>
      <c r="C61" s="74"/>
      <c r="D61" s="74"/>
    </row>
    <row r="62" spans="1:9">
      <c r="A62" s="74"/>
      <c r="B62" s="74"/>
      <c r="C62" s="74"/>
      <c r="D62" s="74"/>
    </row>
    <row r="63" spans="1:9">
      <c r="A63" s="20"/>
      <c r="B63" s="74"/>
      <c r="C63" s="74"/>
      <c r="D63" s="74"/>
    </row>
    <row r="64" spans="1:9">
      <c r="A64" s="20"/>
      <c r="B64" s="20"/>
      <c r="C64" s="9"/>
      <c r="D64" s="8"/>
      <c r="E64" s="15"/>
    </row>
    <row r="65" spans="1:5">
      <c r="A65" s="3"/>
      <c r="B65" s="20"/>
      <c r="C65" s="9"/>
      <c r="D65" s="8"/>
      <c r="E65" s="15"/>
    </row>
    <row r="66" spans="1:5">
      <c r="A66" s="3"/>
      <c r="B66" s="14"/>
      <c r="C66" s="8"/>
      <c r="D66" s="21"/>
      <c r="E66" s="16"/>
    </row>
    <row r="67" spans="1:5">
      <c r="A67" s="3"/>
      <c r="B67" s="14"/>
      <c r="C67" s="4"/>
      <c r="D67" s="8"/>
      <c r="E67" s="16"/>
    </row>
    <row r="68" spans="1:5">
      <c r="A68" s="3"/>
      <c r="B68" s="14"/>
      <c r="C68" s="9"/>
      <c r="D68" s="8"/>
      <c r="E68" s="15"/>
    </row>
    <row r="69" spans="1:5">
      <c r="A69" s="3"/>
      <c r="B69" s="14"/>
      <c r="C69" s="4"/>
      <c r="D69" s="2"/>
      <c r="E69" s="15"/>
    </row>
    <row r="70" spans="1:5">
      <c r="B70" s="14"/>
      <c r="C70" s="4"/>
      <c r="D70" s="2"/>
      <c r="E70" s="15"/>
    </row>
  </sheetData>
  <mergeCells count="17">
    <mergeCell ref="E6:F6"/>
    <mergeCell ref="E7:F7"/>
    <mergeCell ref="E8:E9"/>
    <mergeCell ref="F8:F9"/>
    <mergeCell ref="A1:H1"/>
    <mergeCell ref="A4:F4"/>
    <mergeCell ref="G4:H4"/>
    <mergeCell ref="B5:E5"/>
    <mergeCell ref="A3:H3"/>
    <mergeCell ref="A2:H2"/>
    <mergeCell ref="I11:J11"/>
    <mergeCell ref="G8:G9"/>
    <mergeCell ref="H8:H9"/>
    <mergeCell ref="A8:A9"/>
    <mergeCell ref="B8:B9"/>
    <mergeCell ref="C8:C9"/>
    <mergeCell ref="D8:D9"/>
  </mergeCells>
  <pageMargins left="0.78740157480314965" right="0" top="0.98425196850393704" bottom="0" header="0" footer="0"/>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J15"/>
  <sheetViews>
    <sheetView workbookViewId="0">
      <selection activeCell="I26" sqref="I26"/>
    </sheetView>
  </sheetViews>
  <sheetFormatPr defaultRowHeight="15"/>
  <cols>
    <col min="5" max="5" width="14.28515625" bestFit="1" customWidth="1"/>
    <col min="6" max="6" width="7.28515625" bestFit="1" customWidth="1"/>
    <col min="7" max="7" width="14.28515625" bestFit="1" customWidth="1"/>
    <col min="8" max="8" width="8.28515625" bestFit="1" customWidth="1"/>
    <col min="9" max="9" width="14.28515625" bestFit="1" customWidth="1"/>
  </cols>
  <sheetData>
    <row r="1" spans="1:10" ht="21" thickBot="1">
      <c r="A1" s="160" t="s">
        <v>75</v>
      </c>
      <c r="B1" s="161"/>
      <c r="C1" s="161"/>
      <c r="D1" s="161"/>
      <c r="E1" s="161"/>
      <c r="F1" s="161"/>
      <c r="G1" s="161"/>
      <c r="H1" s="161"/>
      <c r="I1" s="162"/>
      <c r="J1" s="163"/>
    </row>
    <row r="2" spans="1:10" ht="16.5" thickBot="1">
      <c r="A2" s="164" t="s">
        <v>76</v>
      </c>
      <c r="B2" s="165"/>
      <c r="C2" s="165"/>
      <c r="D2" s="165"/>
      <c r="E2" s="165"/>
      <c r="F2" s="165"/>
      <c r="G2" s="165"/>
      <c r="H2" s="165"/>
      <c r="I2" s="100"/>
      <c r="J2" s="101"/>
    </row>
    <row r="3" spans="1:10" ht="15.75">
      <c r="A3" s="166" t="s">
        <v>74</v>
      </c>
      <c r="B3" s="167"/>
      <c r="C3" s="167"/>
      <c r="D3" s="167"/>
      <c r="E3" s="167"/>
      <c r="F3" s="167"/>
      <c r="G3" s="167"/>
      <c r="H3" s="167"/>
      <c r="I3" s="102"/>
      <c r="J3" s="103"/>
    </row>
    <row r="4" spans="1:10" ht="15.75">
      <c r="A4" s="168" t="s">
        <v>94</v>
      </c>
      <c r="B4" s="169"/>
      <c r="C4" s="169"/>
      <c r="D4" s="170"/>
      <c r="E4" s="170"/>
      <c r="F4" s="170"/>
      <c r="G4" s="170"/>
      <c r="H4" s="170"/>
      <c r="I4" s="171"/>
      <c r="J4" s="172"/>
    </row>
    <row r="5" spans="1:10" ht="15.75">
      <c r="A5" s="175"/>
      <c r="B5" s="176"/>
      <c r="C5" s="176"/>
      <c r="D5" s="176"/>
      <c r="E5" s="176"/>
      <c r="F5" s="176"/>
      <c r="G5" s="176"/>
      <c r="H5" s="104"/>
      <c r="I5" s="173"/>
      <c r="J5" s="174"/>
    </row>
    <row r="6" spans="1:10">
      <c r="A6" s="154" t="s">
        <v>2</v>
      </c>
      <c r="B6" s="155" t="s">
        <v>4</v>
      </c>
      <c r="C6" s="155"/>
      <c r="D6" s="155"/>
      <c r="E6" s="141" t="s">
        <v>77</v>
      </c>
      <c r="F6" s="141"/>
      <c r="G6" s="141"/>
      <c r="H6" s="141"/>
      <c r="I6" s="156" t="s">
        <v>78</v>
      </c>
      <c r="J6" s="157"/>
    </row>
    <row r="7" spans="1:10">
      <c r="A7" s="154"/>
      <c r="B7" s="155"/>
      <c r="C7" s="155"/>
      <c r="D7" s="155"/>
      <c r="E7" s="158" t="s">
        <v>79</v>
      </c>
      <c r="F7" s="159"/>
      <c r="G7" s="158" t="s">
        <v>80</v>
      </c>
      <c r="H7" s="159"/>
      <c r="I7" s="156"/>
      <c r="J7" s="157"/>
    </row>
    <row r="8" spans="1:10">
      <c r="A8" s="154"/>
      <c r="B8" s="155"/>
      <c r="C8" s="155"/>
      <c r="D8" s="155"/>
      <c r="E8" s="105" t="s">
        <v>81</v>
      </c>
      <c r="F8" s="106" t="s">
        <v>82</v>
      </c>
      <c r="G8" s="105" t="s">
        <v>81</v>
      </c>
      <c r="H8" s="106" t="s">
        <v>82</v>
      </c>
      <c r="I8" s="105" t="s">
        <v>81</v>
      </c>
      <c r="J8" s="107" t="s">
        <v>82</v>
      </c>
    </row>
    <row r="9" spans="1:10">
      <c r="A9" s="108">
        <v>1</v>
      </c>
      <c r="B9" s="151" t="str">
        <f>Plan1!C10</f>
        <v>PINTURA</v>
      </c>
      <c r="C9" s="152"/>
      <c r="D9" s="152"/>
      <c r="E9" s="109">
        <f t="shared" ref="E9:E12" si="0">F9*I9</f>
        <v>0</v>
      </c>
      <c r="F9" s="110"/>
      <c r="G9" s="109">
        <f t="shared" ref="G9:G12" si="1">H9*I9</f>
        <v>13334.048000000001</v>
      </c>
      <c r="H9" s="110">
        <v>1</v>
      </c>
      <c r="I9" s="111">
        <f>Plan1!H12</f>
        <v>13334.048000000001</v>
      </c>
      <c r="J9" s="112">
        <f>I9/$I$14</f>
        <v>9.5654416801894696E-2</v>
      </c>
    </row>
    <row r="10" spans="1:10">
      <c r="A10" s="108">
        <v>2</v>
      </c>
      <c r="B10" s="153" t="str">
        <f>Plan1!C13</f>
        <v>ILUMINAÇÃO</v>
      </c>
      <c r="C10" s="152"/>
      <c r="D10" s="152"/>
      <c r="E10" s="109">
        <f t="shared" si="0"/>
        <v>0</v>
      </c>
      <c r="F10" s="110"/>
      <c r="G10" s="109">
        <f t="shared" si="1"/>
        <v>12026.075930000001</v>
      </c>
      <c r="H10" s="110">
        <v>1</v>
      </c>
      <c r="I10" s="111">
        <f>Plan1!H24</f>
        <v>12026.075930000001</v>
      </c>
      <c r="J10" s="112">
        <f>I10/$I$14</f>
        <v>8.6271421814249766E-2</v>
      </c>
    </row>
    <row r="11" spans="1:10">
      <c r="A11" s="108">
        <v>3</v>
      </c>
      <c r="B11" s="153" t="str">
        <f>Plan1!C25</f>
        <v>PISO</v>
      </c>
      <c r="C11" s="152"/>
      <c r="D11" s="152"/>
      <c r="E11" s="109">
        <f t="shared" si="0"/>
        <v>71916.180990000008</v>
      </c>
      <c r="F11" s="110">
        <v>1</v>
      </c>
      <c r="G11" s="109">
        <f t="shared" si="1"/>
        <v>0</v>
      </c>
      <c r="H11" s="110"/>
      <c r="I11" s="111">
        <f>Plan1!H34</f>
        <v>71916.180990000008</v>
      </c>
      <c r="J11" s="112">
        <f>I11/$I$14</f>
        <v>0.51590487384010897</v>
      </c>
    </row>
    <row r="12" spans="1:10" ht="15.75" thickBot="1">
      <c r="A12" s="108">
        <v>4</v>
      </c>
      <c r="B12" s="153" t="str">
        <f>Plan1!C35</f>
        <v>ALAMBRADO E TELAS</v>
      </c>
      <c r="C12" s="152"/>
      <c r="D12" s="152"/>
      <c r="E12" s="109">
        <f t="shared" si="0"/>
        <v>21060.918663999997</v>
      </c>
      <c r="F12" s="110">
        <v>0.5</v>
      </c>
      <c r="G12" s="109">
        <f t="shared" si="1"/>
        <v>21060.918663999997</v>
      </c>
      <c r="H12" s="110">
        <v>0.5</v>
      </c>
      <c r="I12" s="111">
        <f>Plan1!H42</f>
        <v>42121.837327999994</v>
      </c>
      <c r="J12" s="112">
        <f>I12/$I$14</f>
        <v>0.3021692875437465</v>
      </c>
    </row>
    <row r="13" spans="1:10" ht="15.75" thickBot="1">
      <c r="A13" s="140" t="s">
        <v>83</v>
      </c>
      <c r="B13" s="141"/>
      <c r="C13" s="141"/>
      <c r="D13" s="142"/>
      <c r="E13" s="111">
        <f>SUM(E9:E12)</f>
        <v>92977.099654000005</v>
      </c>
      <c r="F13" s="113">
        <f>E13/$I$14</f>
        <v>0.66698951761198222</v>
      </c>
      <c r="G13" s="111">
        <f>SUM(G9:G12)</f>
        <v>46421.042593999999</v>
      </c>
      <c r="H13" s="113">
        <f>G13/$I$14</f>
        <v>0.33301048238801773</v>
      </c>
      <c r="I13" s="114"/>
      <c r="J13" s="115">
        <f>SUM(J9:J12)</f>
        <v>1</v>
      </c>
    </row>
    <row r="14" spans="1:10" ht="15.75" thickBot="1">
      <c r="A14" s="143" t="s">
        <v>84</v>
      </c>
      <c r="B14" s="144"/>
      <c r="C14" s="144"/>
      <c r="D14" s="144"/>
      <c r="E14" s="116">
        <f>E13</f>
        <v>92977.099654000005</v>
      </c>
      <c r="F14" s="117">
        <f>F13</f>
        <v>0.66698951761198222</v>
      </c>
      <c r="G14" s="118">
        <f>G13+E14</f>
        <v>139398.14224800002</v>
      </c>
      <c r="H14" s="119">
        <f>F14+H13</f>
        <v>1</v>
      </c>
      <c r="I14" s="120">
        <f>SUM(I9:I13)</f>
        <v>139398.14224800002</v>
      </c>
      <c r="J14" s="121"/>
    </row>
    <row r="15" spans="1:10" ht="15.75" thickBot="1">
      <c r="A15" s="145"/>
      <c r="B15" s="146"/>
      <c r="C15" s="146"/>
      <c r="D15" s="147"/>
      <c r="E15" s="148" t="s">
        <v>85</v>
      </c>
      <c r="F15" s="149"/>
      <c r="G15" s="149"/>
      <c r="H15" s="149"/>
      <c r="I15" s="149"/>
      <c r="J15" s="150"/>
    </row>
  </sheetData>
  <mergeCells count="22">
    <mergeCell ref="E6:H6"/>
    <mergeCell ref="I6:J7"/>
    <mergeCell ref="E7:F7"/>
    <mergeCell ref="G7:H7"/>
    <mergeCell ref="A1:H1"/>
    <mergeCell ref="I1:J1"/>
    <mergeCell ref="A2:H2"/>
    <mergeCell ref="A3:H3"/>
    <mergeCell ref="A4:H4"/>
    <mergeCell ref="I4:J5"/>
    <mergeCell ref="A5:G5"/>
    <mergeCell ref="B9:D9"/>
    <mergeCell ref="B10:D10"/>
    <mergeCell ref="B11:D11"/>
    <mergeCell ref="B12:D12"/>
    <mergeCell ref="A6:A8"/>
    <mergeCell ref="B6:D8"/>
    <mergeCell ref="A13:D13"/>
    <mergeCell ref="A14:D14"/>
    <mergeCell ref="A15:D15"/>
    <mergeCell ref="E15:H15"/>
    <mergeCell ref="I15:J15"/>
  </mergeCells>
  <pageMargins left="0.511811024" right="0.511811024" top="0.78740157499999996" bottom="0.78740157499999996" header="0.31496062000000002" footer="0.31496062000000002"/>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Plan1</vt:lpstr>
      <vt:lpstr>Plan2</vt:lpstr>
      <vt:lpstr>Plan3</vt:lpstr>
      <vt:lpstr>Plan1!Area_de_impressao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Planejamento1</dc:creator>
  <cp:lastModifiedBy>Planejamento1</cp:lastModifiedBy>
  <cp:lastPrinted>2019-09-26T14:26:57Z</cp:lastPrinted>
  <dcterms:created xsi:type="dcterms:W3CDTF">2019-08-08T14:53:55Z</dcterms:created>
  <dcterms:modified xsi:type="dcterms:W3CDTF">2019-10-21T16:48:11Z</dcterms:modified>
</cp:coreProperties>
</file>